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filterPrivacy="1" codeName="ThisWorkbook" autoCompressPictures="0"/>
  <xr:revisionPtr revIDLastSave="0" documentId="13_ncr:1_{8E7758C5-CC5B-469E-A639-325CD5CD27F7}" xr6:coauthVersionLast="47" xr6:coauthVersionMax="47" xr10:uidLastSave="{00000000-0000-0000-0000-000000000000}"/>
  <bookViews>
    <workbookView xWindow="28680" yWindow="-120" windowWidth="29040" windowHeight="15720" tabRatio="788" xr2:uid="{00000000-000D-0000-FFFF-FFFF00000000}"/>
  </bookViews>
  <sheets>
    <sheet name="Janeiro" sheetId="14" r:id="rId1"/>
    <sheet name="Fevereiro" sheetId="15" r:id="rId2"/>
    <sheet name="Março" sheetId="16" r:id="rId3"/>
    <sheet name="Abril" sheetId="17" r:id="rId4"/>
    <sheet name="Maio" sheetId="18" r:id="rId5"/>
    <sheet name="Junho" sheetId="19" r:id="rId6"/>
    <sheet name="Julho" sheetId="20" r:id="rId7"/>
    <sheet name="Agosto" sheetId="21" r:id="rId8"/>
    <sheet name="Setembro" sheetId="22" r:id="rId9"/>
    <sheet name="Outubro" sheetId="23" r:id="rId10"/>
    <sheet name="Novembro" sheetId="24" r:id="rId11"/>
    <sheet name="Dezembro" sheetId="25" r:id="rId12"/>
  </sheets>
  <definedNames>
    <definedName name="AnoCalendário">Janeiro!$N$2</definedName>
    <definedName name="_xlnm.Print_Area" localSheetId="0">Janeiro!$D$1:$K$14</definedName>
    <definedName name="DiasESemanas">{0,1,2,3,4,5,6} + {0;1;2;3;4;5}*7</definedName>
    <definedName name="InícioDaSemana">Janeiro!$N$3</definedName>
    <definedName name="RegiãoTítuloColuna1..H12.1">Janeiro!$E$2</definedName>
    <definedName name="RegiãoTítuloColuna1..H12.10">Outubro!$E$2</definedName>
    <definedName name="RegiãoTítuloColuna1..H12.11">Novembro!$E$2</definedName>
    <definedName name="RegiãoTítuloColuna1..H12.12">Dezembro!$E$2</definedName>
    <definedName name="RegiãoTítuloColuna1..H12.2">Fevereiro!$E$2</definedName>
    <definedName name="RegiãoTítuloColuna1..H12.3">Março!$E$2</definedName>
    <definedName name="RegiãoTítuloColuna1..H12.4">Abril!$E$2</definedName>
    <definedName name="RegiãoTítuloColuna1..H12.5">Maio!$E$2</definedName>
    <definedName name="RegiãoTítuloColuna1..H12.6">Junho!$E$2</definedName>
    <definedName name="RegiãoTítuloColuna1..H12.7">Julho!$E$2</definedName>
    <definedName name="RegiãoTítuloColuna1..H12.8">Agosto!$E$2</definedName>
    <definedName name="RegiãoTítuloColuna1..H12.9">Setembro!$E$2</definedName>
    <definedName name="RegiãoTítuloColuna2..C14.1">Janeiro!$E$2</definedName>
    <definedName name="RegiãoTítuloColuna2..C14.10">Outubro!$E$2</definedName>
    <definedName name="RegiãoTítuloColuna2..C14.11">Novembro!$E$2</definedName>
    <definedName name="RegiãoTítuloColuna2..C14.12">Dezembro!$E$2</definedName>
    <definedName name="RegiãoTítuloColuna2..C14.2">Fevereiro!$E$2</definedName>
    <definedName name="RegiãoTítuloColuna2..C14.3">Março!$E$2</definedName>
    <definedName name="RegiãoTítuloColuna2..C14.4">Abril!$E$2</definedName>
    <definedName name="RegiãoTítuloColuna2..C14.5">Maio!$E$2</definedName>
    <definedName name="RegiãoTítuloColuna2..C14.6">Junho!$E$2</definedName>
    <definedName name="RegiãoTítuloColuna2..C14.7">Julho!$E$2</definedName>
    <definedName name="RegiãoTítuloColuna2..C14.8">Agosto!$E$2</definedName>
    <definedName name="RegiãoTítuloColuna2..C14.9">Setembro!$E$2</definedName>
    <definedName name="RegiãoTítuloLinha1..K3">Janeiro!$M$2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1" i="15" l="1"/>
  <c r="E1" i="14"/>
  <c r="E13" i="15" l="1" a="1"/>
  <c r="F13" i="15" l="1"/>
  <c r="E13" i="15"/>
  <c r="E11" i="15" a="1"/>
  <c r="K11" i="15" l="1"/>
  <c r="J11" i="15"/>
  <c r="I11" i="15"/>
  <c r="H11" i="15"/>
  <c r="G11" i="15"/>
  <c r="F11" i="15"/>
  <c r="E11" i="15"/>
  <c r="E9" i="15" a="1"/>
  <c r="K9" i="15" l="1"/>
  <c r="J9" i="15"/>
  <c r="I9" i="15"/>
  <c r="H9" i="15"/>
  <c r="G9" i="15"/>
  <c r="F9" i="15"/>
  <c r="E9" i="15"/>
  <c r="E7" i="15" a="1"/>
  <c r="K7" i="15" l="1"/>
  <c r="J7" i="15"/>
  <c r="I7" i="15"/>
  <c r="H7" i="15"/>
  <c r="G7" i="15"/>
  <c r="F7" i="15"/>
  <c r="E7" i="15"/>
  <c r="E5" i="15" a="1"/>
  <c r="K5" i="15" l="1"/>
  <c r="J5" i="15"/>
  <c r="I5" i="15"/>
  <c r="H5" i="15"/>
  <c r="G5" i="15"/>
  <c r="F5" i="15"/>
  <c r="E5" i="15"/>
  <c r="E3" i="15" a="1"/>
  <c r="K3" i="15" l="1"/>
  <c r="J3" i="15"/>
  <c r="I3" i="15"/>
  <c r="H3" i="15"/>
  <c r="G3" i="15"/>
  <c r="F3" i="15"/>
  <c r="E3" i="15"/>
  <c r="E2" i="15"/>
  <c r="E13" i="16" a="1"/>
  <c r="F13" i="16" l="1"/>
  <c r="E13" i="16"/>
  <c r="E11" i="16" a="1"/>
  <c r="K11" i="16" l="1"/>
  <c r="J11" i="16"/>
  <c r="I11" i="16"/>
  <c r="H11" i="16"/>
  <c r="G11" i="16"/>
  <c r="F11" i="16"/>
  <c r="E11" i="16"/>
  <c r="E9" i="16" a="1"/>
  <c r="K9" i="16" l="1"/>
  <c r="J9" i="16"/>
  <c r="I9" i="16"/>
  <c r="H9" i="16"/>
  <c r="G9" i="16"/>
  <c r="F9" i="16"/>
  <c r="E9" i="16"/>
  <c r="E7" i="16" a="1"/>
  <c r="K7" i="16" l="1"/>
  <c r="J7" i="16"/>
  <c r="I7" i="16"/>
  <c r="H7" i="16"/>
  <c r="G7" i="16"/>
  <c r="F7" i="16"/>
  <c r="E7" i="16"/>
  <c r="E5" i="16" a="1"/>
  <c r="K5" i="16" l="1"/>
  <c r="J5" i="16"/>
  <c r="I5" i="16"/>
  <c r="H5" i="16"/>
  <c r="G5" i="16"/>
  <c r="F5" i="16"/>
  <c r="E5" i="16"/>
  <c r="E3" i="16" a="1"/>
  <c r="K3" i="16" l="1"/>
  <c r="J3" i="16"/>
  <c r="I3" i="16"/>
  <c r="H3" i="16"/>
  <c r="G3" i="16"/>
  <c r="F3" i="16"/>
  <c r="E3" i="16"/>
  <c r="E2" i="16"/>
  <c r="E13" i="17" a="1"/>
  <c r="F13" i="17" l="1"/>
  <c r="E13" i="17"/>
  <c r="E11" i="17" a="1"/>
  <c r="K11" i="17" l="1"/>
  <c r="J11" i="17"/>
  <c r="I11" i="17"/>
  <c r="H11" i="17"/>
  <c r="G11" i="17"/>
  <c r="F11" i="17"/>
  <c r="E11" i="17"/>
  <c r="E9" i="17" a="1"/>
  <c r="K9" i="17" l="1"/>
  <c r="J9" i="17"/>
  <c r="I9" i="17"/>
  <c r="H9" i="17"/>
  <c r="G9" i="17"/>
  <c r="F9" i="17"/>
  <c r="E9" i="17"/>
  <c r="E7" i="17" a="1"/>
  <c r="K7" i="17" l="1"/>
  <c r="J7" i="17"/>
  <c r="I7" i="17"/>
  <c r="H7" i="17"/>
  <c r="G7" i="17"/>
  <c r="F7" i="17"/>
  <c r="E7" i="17"/>
  <c r="E5" i="17" a="1"/>
  <c r="K5" i="17" l="1"/>
  <c r="J5" i="17"/>
  <c r="I5" i="17"/>
  <c r="H5" i="17"/>
  <c r="G5" i="17"/>
  <c r="F5" i="17"/>
  <c r="E5" i="17"/>
  <c r="E3" i="17" a="1"/>
  <c r="K3" i="17" l="1"/>
  <c r="J3" i="17"/>
  <c r="I3" i="17"/>
  <c r="H3" i="17"/>
  <c r="G3" i="17"/>
  <c r="F3" i="17"/>
  <c r="E3" i="17"/>
  <c r="E2" i="17"/>
  <c r="E13" i="18" a="1"/>
  <c r="F13" i="18" l="1"/>
  <c r="E13" i="18"/>
  <c r="E11" i="18" a="1"/>
  <c r="K11" i="18" l="1"/>
  <c r="J11" i="18"/>
  <c r="I11" i="18"/>
  <c r="H11" i="18"/>
  <c r="G11" i="18"/>
  <c r="F11" i="18"/>
  <c r="E11" i="18"/>
  <c r="E9" i="18" a="1"/>
  <c r="K9" i="18" l="1"/>
  <c r="J9" i="18"/>
  <c r="I9" i="18"/>
  <c r="H9" i="18"/>
  <c r="G9" i="18"/>
  <c r="F9" i="18"/>
  <c r="E9" i="18"/>
  <c r="E7" i="18" a="1"/>
  <c r="K7" i="18" l="1"/>
  <c r="J7" i="18"/>
  <c r="I7" i="18"/>
  <c r="H7" i="18"/>
  <c r="G7" i="18"/>
  <c r="F7" i="18"/>
  <c r="E7" i="18"/>
  <c r="E5" i="18" a="1"/>
  <c r="K5" i="18" l="1"/>
  <c r="J5" i="18"/>
  <c r="I5" i="18"/>
  <c r="H5" i="18"/>
  <c r="G5" i="18"/>
  <c r="F5" i="18"/>
  <c r="E5" i="18"/>
  <c r="E3" i="18" a="1"/>
  <c r="K3" i="18" l="1"/>
  <c r="J3" i="18"/>
  <c r="I3" i="18"/>
  <c r="H3" i="18"/>
  <c r="G3" i="18"/>
  <c r="F3" i="18"/>
  <c r="E3" i="18"/>
  <c r="E2" i="18"/>
  <c r="E13" i="19" a="1"/>
  <c r="F13" i="19" l="1"/>
  <c r="E13" i="19"/>
  <c r="E11" i="19" a="1"/>
  <c r="K11" i="19" l="1"/>
  <c r="J11" i="19"/>
  <c r="I11" i="19"/>
  <c r="H11" i="19"/>
  <c r="G11" i="19"/>
  <c r="F11" i="19"/>
  <c r="E11" i="19"/>
  <c r="E9" i="19" a="1"/>
  <c r="K9" i="19" l="1"/>
  <c r="J9" i="19"/>
  <c r="I9" i="19"/>
  <c r="H9" i="19"/>
  <c r="G9" i="19"/>
  <c r="F9" i="19"/>
  <c r="E9" i="19"/>
  <c r="E7" i="19" a="1"/>
  <c r="K7" i="19" l="1"/>
  <c r="J7" i="19"/>
  <c r="I7" i="19"/>
  <c r="H7" i="19"/>
  <c r="G7" i="19"/>
  <c r="F7" i="19"/>
  <c r="E7" i="19"/>
  <c r="E5" i="19" a="1"/>
  <c r="K5" i="19" l="1"/>
  <c r="J5" i="19"/>
  <c r="I5" i="19"/>
  <c r="H5" i="19"/>
  <c r="G5" i="19"/>
  <c r="F5" i="19"/>
  <c r="E5" i="19"/>
  <c r="E3" i="19" a="1"/>
  <c r="K3" i="19" l="1"/>
  <c r="J3" i="19"/>
  <c r="I3" i="19"/>
  <c r="H3" i="19"/>
  <c r="G3" i="19"/>
  <c r="F3" i="19"/>
  <c r="E3" i="19"/>
  <c r="E2" i="19"/>
  <c r="E13" i="20" a="1"/>
  <c r="F13" i="20" l="1"/>
  <c r="E13" i="20"/>
  <c r="E11" i="20" a="1"/>
  <c r="K11" i="20" l="1"/>
  <c r="J11" i="20"/>
  <c r="I11" i="20"/>
  <c r="H11" i="20"/>
  <c r="G11" i="20"/>
  <c r="F11" i="20"/>
  <c r="E11" i="20"/>
  <c r="E9" i="20" a="1"/>
  <c r="K9" i="20" l="1"/>
  <c r="J9" i="20"/>
  <c r="I9" i="20"/>
  <c r="H9" i="20"/>
  <c r="G9" i="20"/>
  <c r="F9" i="20"/>
  <c r="E9" i="20"/>
  <c r="E7" i="20" a="1"/>
  <c r="K7" i="20" l="1"/>
  <c r="J7" i="20"/>
  <c r="I7" i="20"/>
  <c r="H7" i="20"/>
  <c r="G7" i="20"/>
  <c r="F7" i="20"/>
  <c r="E7" i="20"/>
  <c r="E5" i="20" a="1"/>
  <c r="K5" i="20" l="1"/>
  <c r="J5" i="20"/>
  <c r="I5" i="20"/>
  <c r="H5" i="20"/>
  <c r="G5" i="20"/>
  <c r="F5" i="20"/>
  <c r="E5" i="20"/>
  <c r="E3" i="20" a="1"/>
  <c r="K3" i="20" l="1"/>
  <c r="J3" i="20"/>
  <c r="I3" i="20"/>
  <c r="H3" i="20"/>
  <c r="G3" i="20"/>
  <c r="F3" i="20"/>
  <c r="E3" i="20"/>
  <c r="E2" i="20"/>
  <c r="E13" i="21" a="1"/>
  <c r="F13" i="21" l="1"/>
  <c r="E13" i="21"/>
  <c r="E11" i="21" a="1"/>
  <c r="K11" i="21" l="1"/>
  <c r="J11" i="21"/>
  <c r="I11" i="21"/>
  <c r="H11" i="21"/>
  <c r="G11" i="21"/>
  <c r="F11" i="21"/>
  <c r="E11" i="21"/>
  <c r="E9" i="21" a="1"/>
  <c r="K9" i="21" l="1"/>
  <c r="J9" i="21"/>
  <c r="I9" i="21"/>
  <c r="H9" i="21"/>
  <c r="G9" i="21"/>
  <c r="F9" i="21"/>
  <c r="E9" i="21"/>
  <c r="E7" i="21" a="1"/>
  <c r="K7" i="21" l="1"/>
  <c r="J7" i="21"/>
  <c r="I7" i="21"/>
  <c r="H7" i="21"/>
  <c r="G7" i="21"/>
  <c r="F7" i="21"/>
  <c r="E7" i="21"/>
  <c r="E5" i="21" a="1"/>
  <c r="K5" i="21" l="1"/>
  <c r="J5" i="21"/>
  <c r="I5" i="21"/>
  <c r="H5" i="21"/>
  <c r="G5" i="21"/>
  <c r="F5" i="21"/>
  <c r="E5" i="21"/>
  <c r="E3" i="21" a="1"/>
  <c r="K3" i="21" l="1"/>
  <c r="K2" i="21" s="1"/>
  <c r="J3" i="21"/>
  <c r="I3" i="21"/>
  <c r="H3" i="21"/>
  <c r="G3" i="21"/>
  <c r="F3" i="21"/>
  <c r="E3" i="21"/>
  <c r="E2" i="21"/>
  <c r="E13" i="22" a="1"/>
  <c r="F13" i="22" l="1"/>
  <c r="E13" i="22"/>
  <c r="E11" i="22" a="1"/>
  <c r="K11" i="22" l="1"/>
  <c r="J11" i="22"/>
  <c r="I11" i="22"/>
  <c r="H11" i="22"/>
  <c r="G11" i="22"/>
  <c r="F11" i="22"/>
  <c r="E11" i="22"/>
  <c r="E9" i="22" a="1"/>
  <c r="K9" i="22" l="1"/>
  <c r="J9" i="22"/>
  <c r="I9" i="22"/>
  <c r="H9" i="22"/>
  <c r="G9" i="22"/>
  <c r="F9" i="22"/>
  <c r="E9" i="22"/>
  <c r="E7" i="22" a="1"/>
  <c r="K7" i="22" l="1"/>
  <c r="J7" i="22"/>
  <c r="I7" i="22"/>
  <c r="H7" i="22"/>
  <c r="G7" i="22"/>
  <c r="F7" i="22"/>
  <c r="E7" i="22"/>
  <c r="E5" i="22" a="1"/>
  <c r="K5" i="22" l="1"/>
  <c r="J5" i="22"/>
  <c r="I5" i="22"/>
  <c r="H5" i="22"/>
  <c r="G5" i="22"/>
  <c r="F5" i="22"/>
  <c r="E5" i="22"/>
  <c r="E3" i="22" a="1"/>
  <c r="K3" i="22" l="1"/>
  <c r="J3" i="22"/>
  <c r="I3" i="22"/>
  <c r="H3" i="22"/>
  <c r="G3" i="22"/>
  <c r="F3" i="22"/>
  <c r="E3" i="22"/>
  <c r="E2" i="22"/>
  <c r="E13" i="23" a="1"/>
  <c r="F13" i="23" l="1"/>
  <c r="E13" i="23"/>
  <c r="E11" i="23" a="1"/>
  <c r="K11" i="23" l="1"/>
  <c r="J11" i="23"/>
  <c r="I11" i="23"/>
  <c r="H11" i="23"/>
  <c r="G11" i="23"/>
  <c r="F11" i="23"/>
  <c r="E11" i="23"/>
  <c r="E9" i="23" a="1"/>
  <c r="K9" i="23" l="1"/>
  <c r="J9" i="23"/>
  <c r="I9" i="23"/>
  <c r="H9" i="23"/>
  <c r="G9" i="23"/>
  <c r="F9" i="23"/>
  <c r="E9" i="23"/>
  <c r="E7" i="23" a="1"/>
  <c r="K7" i="23" l="1"/>
  <c r="J7" i="23"/>
  <c r="I7" i="23"/>
  <c r="H7" i="23"/>
  <c r="G7" i="23"/>
  <c r="F7" i="23"/>
  <c r="E7" i="23"/>
  <c r="E5" i="23" a="1"/>
  <c r="K5" i="23" l="1"/>
  <c r="J5" i="23"/>
  <c r="I5" i="23"/>
  <c r="H5" i="23"/>
  <c r="G5" i="23"/>
  <c r="F5" i="23"/>
  <c r="E5" i="23"/>
  <c r="E3" i="23" a="1"/>
  <c r="K3" i="23" l="1"/>
  <c r="J3" i="23"/>
  <c r="I3" i="23"/>
  <c r="H3" i="23"/>
  <c r="G3" i="23"/>
  <c r="F3" i="23"/>
  <c r="E3" i="23"/>
  <c r="E2" i="23"/>
  <c r="E13" i="24" a="1"/>
  <c r="F13" i="24" l="1"/>
  <c r="E13" i="24"/>
  <c r="E11" i="24" a="1"/>
  <c r="K11" i="24" l="1"/>
  <c r="J11" i="24"/>
  <c r="I11" i="24"/>
  <c r="H11" i="24"/>
  <c r="G11" i="24"/>
  <c r="F11" i="24"/>
  <c r="E11" i="24"/>
  <c r="E9" i="24" a="1"/>
  <c r="K9" i="24" l="1"/>
  <c r="J9" i="24"/>
  <c r="I9" i="24"/>
  <c r="H9" i="24"/>
  <c r="G9" i="24"/>
  <c r="F9" i="24"/>
  <c r="E9" i="24"/>
  <c r="E7" i="24" a="1"/>
  <c r="K7" i="24" l="1"/>
  <c r="J7" i="24"/>
  <c r="I7" i="24"/>
  <c r="H7" i="24"/>
  <c r="G7" i="24"/>
  <c r="F7" i="24"/>
  <c r="E7" i="24"/>
  <c r="E5" i="24" a="1"/>
  <c r="K5" i="24" l="1"/>
  <c r="J5" i="24"/>
  <c r="I5" i="24"/>
  <c r="H5" i="24"/>
  <c r="G5" i="24"/>
  <c r="F5" i="24"/>
  <c r="E5" i="24"/>
  <c r="E3" i="24" a="1"/>
  <c r="K3" i="24" l="1"/>
  <c r="J3" i="24"/>
  <c r="I3" i="24"/>
  <c r="H3" i="24"/>
  <c r="G3" i="24"/>
  <c r="F3" i="24"/>
  <c r="E3" i="24"/>
  <c r="E2" i="24"/>
  <c r="E13" i="25" a="1"/>
  <c r="F13" i="25" l="1"/>
  <c r="E13" i="25"/>
  <c r="E11" i="25" a="1"/>
  <c r="K11" i="25" l="1"/>
  <c r="J11" i="25"/>
  <c r="I11" i="25"/>
  <c r="H11" i="25"/>
  <c r="G11" i="25"/>
  <c r="F11" i="25"/>
  <c r="E11" i="25"/>
  <c r="E9" i="25" a="1"/>
  <c r="K9" i="25" l="1"/>
  <c r="J9" i="25"/>
  <c r="I9" i="25"/>
  <c r="H9" i="25"/>
  <c r="G9" i="25"/>
  <c r="F9" i="25"/>
  <c r="E9" i="25"/>
  <c r="E7" i="25" a="1"/>
  <c r="K7" i="25" l="1"/>
  <c r="J7" i="25"/>
  <c r="I7" i="25"/>
  <c r="H7" i="25"/>
  <c r="G7" i="25"/>
  <c r="F7" i="25"/>
  <c r="E7" i="25"/>
  <c r="E5" i="25" a="1"/>
  <c r="K5" i="25" l="1"/>
  <c r="J5" i="25"/>
  <c r="I5" i="25"/>
  <c r="H5" i="25"/>
  <c r="G5" i="25"/>
  <c r="F5" i="25"/>
  <c r="E5" i="25"/>
  <c r="E3" i="25" a="1"/>
  <c r="K3" i="25" l="1"/>
  <c r="J3" i="25"/>
  <c r="I3" i="25"/>
  <c r="H3" i="25"/>
  <c r="G3" i="25"/>
  <c r="F3" i="25"/>
  <c r="E3" i="25"/>
  <c r="E2" i="25"/>
  <c r="E13" i="14" a="1"/>
  <c r="F13" i="14" l="1"/>
  <c r="E13" i="14"/>
  <c r="E11" i="14" a="1"/>
  <c r="K11" i="14" l="1"/>
  <c r="J11" i="14"/>
  <c r="I11" i="14"/>
  <c r="H11" i="14"/>
  <c r="G11" i="14"/>
  <c r="F11" i="14"/>
  <c r="E11" i="14"/>
  <c r="E9" i="14" a="1"/>
  <c r="K9" i="14" l="1"/>
  <c r="J9" i="14"/>
  <c r="I9" i="14"/>
  <c r="H9" i="14"/>
  <c r="G9" i="14"/>
  <c r="F9" i="14"/>
  <c r="E9" i="14"/>
  <c r="E7" i="14" a="1"/>
  <c r="K7" i="14" l="1"/>
  <c r="J7" i="14"/>
  <c r="I7" i="14"/>
  <c r="H7" i="14"/>
  <c r="G7" i="14"/>
  <c r="F7" i="14"/>
  <c r="E7" i="14"/>
  <c r="E5" i="14" a="1"/>
  <c r="K5" i="14" l="1"/>
  <c r="J5" i="14"/>
  <c r="I5" i="14"/>
  <c r="H5" i="14"/>
  <c r="G5" i="14"/>
  <c r="F5" i="14"/>
  <c r="E5" i="14"/>
  <c r="E3" i="14" a="1"/>
  <c r="K3" i="14" l="1"/>
  <c r="J3" i="14"/>
  <c r="I3" i="14"/>
  <c r="H3" i="14"/>
  <c r="G3" i="14"/>
  <c r="F3" i="14"/>
  <c r="E3" i="14"/>
  <c r="E1" i="25"/>
  <c r="E1" i="24"/>
  <c r="E1" i="23"/>
  <c r="E1" i="22"/>
  <c r="E1" i="21"/>
  <c r="E1" i="20"/>
  <c r="E1" i="19"/>
  <c r="E1" i="18"/>
  <c r="E1" i="17"/>
  <c r="E1" i="16"/>
  <c r="J2" i="25" l="1"/>
  <c r="J2" i="24"/>
  <c r="J2" i="23"/>
  <c r="K2" i="22"/>
  <c r="J2" i="21"/>
  <c r="H2" i="20"/>
  <c r="K2" i="19"/>
  <c r="J2" i="18"/>
  <c r="K2" i="17"/>
  <c r="K2" i="16"/>
  <c r="K2" i="15"/>
  <c r="I2" i="18" l="1"/>
  <c r="G2" i="18"/>
  <c r="K2" i="18"/>
  <c r="G2" i="25"/>
  <c r="I2" i="25"/>
  <c r="K2" i="25"/>
  <c r="F2" i="25"/>
  <c r="H2" i="25"/>
  <c r="G2" i="24"/>
  <c r="I2" i="24"/>
  <c r="K2" i="24"/>
  <c r="F2" i="24"/>
  <c r="H2" i="24"/>
  <c r="G2" i="23"/>
  <c r="I2" i="23"/>
  <c r="K2" i="23"/>
  <c r="F2" i="23"/>
  <c r="H2" i="23"/>
  <c r="F2" i="22"/>
  <c r="H2" i="22"/>
  <c r="J2" i="22"/>
  <c r="G2" i="22"/>
  <c r="I2" i="22"/>
  <c r="G2" i="21"/>
  <c r="I2" i="21"/>
  <c r="F2" i="21"/>
  <c r="H2" i="21"/>
  <c r="F2" i="20"/>
  <c r="J2" i="20"/>
  <c r="G2" i="20"/>
  <c r="I2" i="20"/>
  <c r="K2" i="20"/>
  <c r="F2" i="19"/>
  <c r="H2" i="19"/>
  <c r="J2" i="19"/>
  <c r="G2" i="19"/>
  <c r="I2" i="19"/>
  <c r="F2" i="18"/>
  <c r="H2" i="18"/>
  <c r="F2" i="17"/>
  <c r="H2" i="17"/>
  <c r="J2" i="17"/>
  <c r="G2" i="17"/>
  <c r="I2" i="17"/>
  <c r="F2" i="16"/>
  <c r="H2" i="16"/>
  <c r="J2" i="16"/>
  <c r="G2" i="16"/>
  <c r="I2" i="16"/>
  <c r="F2" i="15"/>
  <c r="H2" i="15"/>
  <c r="J2" i="15"/>
  <c r="G2" i="15"/>
  <c r="I2" i="15"/>
  <c r="E2" i="14"/>
  <c r="J2" i="14" l="1"/>
  <c r="H2" i="14"/>
  <c r="F2" i="14"/>
  <c r="K2" i="14"/>
  <c r="I2" i="14"/>
  <c r="G2" i="14"/>
</calcChain>
</file>

<file path=xl/sharedStrings.xml><?xml version="1.0" encoding="utf-8"?>
<sst xmlns="http://schemas.openxmlformats.org/spreadsheetml/2006/main" count="135" uniqueCount="101">
  <si>
    <t>CONFIGURAÇÕES DO CALENDÁRIO</t>
  </si>
  <si>
    <t>ANO</t>
  </si>
  <si>
    <t>INÍCIO DA SEMANA</t>
  </si>
  <si>
    <t>DOMINGO</t>
  </si>
  <si>
    <t xml:space="preserve"> Confraternização Universal (Ano Novo) - Feriado Nacional</t>
  </si>
  <si>
    <t xml:space="preserve"> Dia Mundial do Braille</t>
  </si>
  <si>
    <t xml:space="preserve"> Dia do Astronauta</t>
  </si>
  <si>
    <t>Dia do Farmacêutico</t>
  </si>
  <si>
    <t>Dia da Saudade / Dia do Portuário</t>
  </si>
  <si>
    <t>ANOTAÇÕES</t>
  </si>
  <si>
    <t>Feriados</t>
  </si>
  <si>
    <t>Datas Comemorativas</t>
  </si>
  <si>
    <t>Dia Mundial do Câncer</t>
  </si>
  <si>
    <t>Dia do Zelador/ Dia Mundial do Enfermo</t>
  </si>
  <si>
    <t>Carnaval</t>
  </si>
  <si>
    <t>Quarta-feira de Cinzas  (ponto facultativo até 14h)</t>
  </si>
  <si>
    <t>Dia Mundial das Doenças Raras</t>
  </si>
  <si>
    <t xml:space="preserve"> Dia do Fonoaudiólogo</t>
  </si>
  <si>
    <t>Dia Internacional da Mulher</t>
  </si>
  <si>
    <t xml:space="preserve"> Dia Nacional dos Animais</t>
  </si>
  <si>
    <t>Dia do Consumidor</t>
  </si>
  <si>
    <t xml:space="preserve">Dia Internacional da Síndrome de Down / Dia Mundial da Infância </t>
  </si>
  <si>
    <t>Dia Mundial da Água</t>
  </si>
  <si>
    <t>Dia Internacional do Teatro</t>
  </si>
  <si>
    <t>Dia Mundial da Conscientização sobre o Autismo</t>
  </si>
  <si>
    <t>Dia Mundial da Saúde / Dia do Jornalista</t>
  </si>
  <si>
    <t xml:space="preserve"> Dia Nacional do Aço</t>
  </si>
  <si>
    <t>Dia dos Povos Indígenas</t>
  </si>
  <si>
    <t>Tiradentes (Feriado Nacional)</t>
  </si>
  <si>
    <t>Dia da Terra</t>
  </si>
  <si>
    <t xml:space="preserve"> Dia Mundial de Conscientização sobre a Meningite</t>
  </si>
  <si>
    <t>Dia Mundial da Segurança e Saúde no Trabalho / Dia da Educação</t>
  </si>
  <si>
    <t>Dia do Ferroviário</t>
  </si>
  <si>
    <t>Dia do Trabalho (Feriado Nacional)</t>
  </si>
  <si>
    <t xml:space="preserve"> Dia Nacional das Comunicações</t>
  </si>
  <si>
    <t xml:space="preserve"> Dia do Oftalmologista</t>
  </si>
  <si>
    <t>Dia da Cruz Vermelha</t>
  </si>
  <si>
    <t>Dia das Mães</t>
  </si>
  <si>
    <t>Dia do Enfermeiro</t>
  </si>
  <si>
    <t xml:space="preserve"> Dia do Zootecnista</t>
  </si>
  <si>
    <t>Dia Internacional da Família</t>
  </si>
  <si>
    <t>Dia Internacional contra a Homofobia</t>
  </si>
  <si>
    <t>Dia do Pedagogo</t>
  </si>
  <si>
    <t>Dia do Apicultor</t>
  </si>
  <si>
    <t>Dia do Trabalhador Rural</t>
  </si>
  <si>
    <t>Dia do Geógrafo</t>
  </si>
  <si>
    <t>Início da Semana do Meio Ambiente</t>
  </si>
  <si>
    <t>Dia Mundial do Meio Ambiente</t>
  </si>
  <si>
    <t>Dia Mundial dos Oceanos</t>
  </si>
  <si>
    <t>Dia do Porteiro</t>
  </si>
  <si>
    <t>Dia dos Namorados</t>
  </si>
  <si>
    <t xml:space="preserve"> Dia do Químico</t>
  </si>
  <si>
    <t>Dia do Bombeiro Brasileiro</t>
  </si>
  <si>
    <t>Dia Mundial das Zoonoses</t>
  </si>
  <si>
    <t>Dia do Comerciante</t>
  </si>
  <si>
    <t>Dia do Amigo e Internacional da Amizade</t>
  </si>
  <si>
    <t>Dia do Motorista / Dia do Escritor</t>
  </si>
  <si>
    <t>Dia dos Avós</t>
  </si>
  <si>
    <t>Dia Nacional de Prevenção de Acidentes do Trabalho</t>
  </si>
  <si>
    <t>Dia Mundial de Luta Contra as Hepatites Virais</t>
  </si>
  <si>
    <t>Dia Nacional da Saúde</t>
  </si>
  <si>
    <t>Dia dos Pais</t>
  </si>
  <si>
    <t>Dia do Advogado / Dia do Estudante / Dia do Garçom</t>
  </si>
  <si>
    <t xml:space="preserve"> Dia Internacional da Juventude</t>
  </si>
  <si>
    <t>Dia Mundial da Fotografia</t>
  </si>
  <si>
    <t>Dia do Soldado</t>
  </si>
  <si>
    <t>Dia do Psicólogo</t>
  </si>
  <si>
    <t>Dia do Guarda Civil</t>
  </si>
  <si>
    <t xml:space="preserve"> Independência do Brasil (Feriado Nacional)</t>
  </si>
  <si>
    <t>Dia do Administrador</t>
  </si>
  <si>
    <t>Dia Internacional para a Preservação da Camada de Ozônio</t>
  </si>
  <si>
    <t>Dia da Árvore / Dia Nacional de Luta das Pessoas com Deficiência</t>
  </si>
  <si>
    <t>Dia Nacional do Trânsito</t>
  </si>
  <si>
    <t xml:space="preserve"> Dia Mundial do Turismo</t>
  </si>
  <si>
    <t xml:space="preserve"> Dia Mundial do Petróleo</t>
  </si>
  <si>
    <t>Dia Internacional das Pessoas Idosas</t>
  </si>
  <si>
    <t>Dia Mundial do Professor</t>
  </si>
  <si>
    <t>Nossa Senhora Aparecida / Dia das Crianças (Feriado Nacional)</t>
  </si>
  <si>
    <t>Dia Nacional do Professor</t>
  </si>
  <si>
    <t>Dia Mundial da Alimentação</t>
  </si>
  <si>
    <t>Dia do Eletricista</t>
  </si>
  <si>
    <t>Dia do Servidor Público</t>
  </si>
  <si>
    <t>Finados (Feriado Nacional)</t>
  </si>
  <si>
    <t>Dia Nacional da Cultura/  Dia do Técnico em Eletrônica</t>
  </si>
  <si>
    <t>Início da Semana Global de Conscientização sobre a Fraude (Global Fraud Awareness Week)</t>
  </si>
  <si>
    <t>Dia Mundial da Pneumonia</t>
  </si>
  <si>
    <t xml:space="preserve"> Dia Mundial da Qualidade </t>
  </si>
  <si>
    <t>Proclamação da República (Feriado Nacional)</t>
  </si>
  <si>
    <t>Dia da Consciência Negra (Feriado Nacional)</t>
  </si>
  <si>
    <t>Dia Internacional do Engenheiro de Segurança</t>
  </si>
  <si>
    <t>Dia Internacional para a Eliminação da Violência Contra as Mulheres</t>
  </si>
  <si>
    <t>Dia do Técnico de Segurança no Trabalho</t>
  </si>
  <si>
    <t xml:space="preserve"> Dia Mundial de Combate à AIDS</t>
  </si>
  <si>
    <t xml:space="preserve"> Dia Internacional Contra a Corrupção</t>
  </si>
  <si>
    <t>Dia Internacional dos Direitos Humanos</t>
  </si>
  <si>
    <t>Véspera de Natal</t>
  </si>
  <si>
    <t>Natal (Feriado Nacional)</t>
  </si>
  <si>
    <t>Véspera de Ano Novo</t>
  </si>
  <si>
    <t>Dia do Turismo Ecológico Carnaval</t>
  </si>
  <si>
    <t>Dia do Meteorologista         Carnaval</t>
  </si>
  <si>
    <t xml:space="preserve">Dia do Leitor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</si>
</sst>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&quot;R$&quot;\ * #,##0_-;\-&quot;R$&quot;\ * #,##0_-;_-&quot;R$&quot;\ * &quot;-&quot;_-;_-@_-"/>
    <numFmt numFmtId="44" formatCode="_-&quot;R$&quot;\ * #,##0.00_-;\-&quot;R$&quot;\ * #,##0.00_-;_-&quot;R$&quot;\ * &quot;-&quot;??_-;_-@_-"/>
    <numFmt numFmtId="164" formatCode="_(* #,##0_);_(* \(#,##0\);_(* &quot;-&quot;_);_(@_)"/>
    <numFmt numFmtId="165" formatCode="_(* #,##0.00_);_(* \(#,##0.00\);_(* &quot;-&quot;??_);_(@_)"/>
    <numFmt numFmtId="166" formatCode="d"/>
  </numFmts>
  <fonts count="39">
    <font>
      <sz val="11"/>
      <color theme="1" tint="0.24994659260841701"/>
      <name val="Sylfaen"/>
      <family val="2"/>
      <scheme val="minor"/>
    </font>
    <font>
      <sz val="11"/>
      <color theme="1"/>
      <name val="Sylfaen"/>
      <family val="2"/>
      <charset val="134"/>
      <scheme val="minor"/>
    </font>
    <font>
      <sz val="8"/>
      <name val="Arial"/>
      <family val="2"/>
    </font>
    <font>
      <sz val="10"/>
      <name val="Century Gothic"/>
      <family val="2"/>
    </font>
    <font>
      <b/>
      <sz val="11"/>
      <color theme="0"/>
      <name val="Sylfaen"/>
      <family val="2"/>
      <scheme val="minor"/>
    </font>
    <font>
      <b/>
      <sz val="14"/>
      <color theme="0"/>
      <name val="Sylfaen"/>
      <family val="2"/>
      <scheme val="minor"/>
    </font>
    <font>
      <sz val="35"/>
      <color theme="4"/>
      <name val="Sylfaen"/>
      <family val="2"/>
      <scheme val="minor"/>
    </font>
    <font>
      <sz val="12"/>
      <color theme="4" tint="-0.24994659260841701"/>
      <name val="Sylfaen"/>
      <family val="1"/>
      <scheme val="major"/>
    </font>
    <font>
      <sz val="11"/>
      <color theme="1" tint="0.34998626667073579"/>
      <name val="Sylfaen"/>
      <family val="2"/>
      <scheme val="minor"/>
    </font>
    <font>
      <sz val="11"/>
      <color theme="4" tint="-0.24994659260841701"/>
      <name val="Sylfaen"/>
      <family val="2"/>
      <scheme val="minor"/>
    </font>
    <font>
      <sz val="11"/>
      <color indexed="63"/>
      <name val="Sylfaen"/>
      <family val="2"/>
      <scheme val="minor"/>
    </font>
    <font>
      <sz val="11"/>
      <name val="Sylfaen"/>
      <family val="2"/>
      <scheme val="minor"/>
    </font>
    <font>
      <b/>
      <sz val="11"/>
      <color theme="1" tint="0.34998626667073579"/>
      <name val="Sylfaen"/>
      <family val="2"/>
      <scheme val="minor"/>
    </font>
    <font>
      <sz val="11"/>
      <color theme="1" tint="0.24994659260841701"/>
      <name val="Sylfaen"/>
      <family val="2"/>
      <scheme val="minor"/>
    </font>
    <font>
      <sz val="11"/>
      <color rgb="FF006100"/>
      <name val="Sylfaen"/>
      <family val="2"/>
      <charset val="134"/>
      <scheme val="minor"/>
    </font>
    <font>
      <sz val="11"/>
      <color rgb="FF9C0006"/>
      <name val="Sylfaen"/>
      <family val="2"/>
      <charset val="134"/>
      <scheme val="minor"/>
    </font>
    <font>
      <sz val="11"/>
      <color rgb="FF9C5700"/>
      <name val="Sylfaen"/>
      <family val="2"/>
      <charset val="134"/>
      <scheme val="minor"/>
    </font>
    <font>
      <sz val="11"/>
      <color rgb="FF3F3F76"/>
      <name val="Sylfaen"/>
      <family val="2"/>
      <charset val="134"/>
      <scheme val="minor"/>
    </font>
    <font>
      <b/>
      <sz val="11"/>
      <color rgb="FF3F3F3F"/>
      <name val="Sylfaen"/>
      <family val="2"/>
      <charset val="134"/>
      <scheme val="minor"/>
    </font>
    <font>
      <b/>
      <sz val="11"/>
      <color rgb="FFFA7D00"/>
      <name val="Sylfaen"/>
      <family val="2"/>
      <charset val="134"/>
      <scheme val="minor"/>
    </font>
    <font>
      <sz val="11"/>
      <color rgb="FFFA7D00"/>
      <name val="Sylfaen"/>
      <family val="2"/>
      <charset val="134"/>
      <scheme val="minor"/>
    </font>
    <font>
      <b/>
      <sz val="11"/>
      <color theme="0"/>
      <name val="Sylfaen"/>
      <family val="2"/>
      <charset val="134"/>
      <scheme val="minor"/>
    </font>
    <font>
      <sz val="11"/>
      <color rgb="FFFF0000"/>
      <name val="Sylfaen"/>
      <family val="2"/>
      <charset val="134"/>
      <scheme val="minor"/>
    </font>
    <font>
      <i/>
      <sz val="11"/>
      <color rgb="FF7F7F7F"/>
      <name val="Sylfaen"/>
      <family val="2"/>
      <charset val="134"/>
      <scheme val="minor"/>
    </font>
    <font>
      <b/>
      <sz val="11"/>
      <color theme="1"/>
      <name val="Sylfaen"/>
      <family val="2"/>
      <charset val="134"/>
      <scheme val="minor"/>
    </font>
    <font>
      <sz val="11"/>
      <color theme="0"/>
      <name val="Sylfaen"/>
      <family val="2"/>
      <charset val="134"/>
      <scheme val="minor"/>
    </font>
    <font>
      <sz val="11"/>
      <name val="Sylfaen"/>
      <family val="1"/>
      <scheme val="minor"/>
    </font>
    <font>
      <sz val="11"/>
      <color theme="0"/>
      <name val="Sylfaen"/>
      <family val="1"/>
      <scheme val="minor"/>
    </font>
    <font>
      <sz val="12"/>
      <color theme="0"/>
      <name val="Sylfaen"/>
      <family val="1"/>
      <scheme val="major"/>
    </font>
    <font>
      <u/>
      <sz val="11"/>
      <color theme="1" tint="0.24994659260841701"/>
      <name val="Sylfaen"/>
      <family val="2"/>
      <scheme val="minor"/>
    </font>
    <font>
      <sz val="11"/>
      <color rgb="FFFFE03F"/>
      <name val="Sylfaen"/>
      <family val="2"/>
      <scheme val="minor"/>
    </font>
    <font>
      <b/>
      <sz val="35"/>
      <color rgb="FFFFE03F"/>
      <name val="Century Gothic"/>
      <family val="2"/>
    </font>
    <font>
      <b/>
      <sz val="11"/>
      <color rgb="FFFFE03F"/>
      <name val="Century Gothic"/>
      <family val="2"/>
    </font>
    <font>
      <sz val="11"/>
      <color theme="1" tint="0.34998626667073579"/>
      <name val="Century Gothic"/>
      <family val="2"/>
    </font>
    <font>
      <b/>
      <sz val="11"/>
      <color theme="1" tint="0.34998626667073579"/>
      <name val="Century Gothic"/>
      <family val="2"/>
    </font>
    <font>
      <sz val="11"/>
      <color theme="1" tint="0.24994659260841701"/>
      <name val="Century Gothic"/>
      <family val="2"/>
    </font>
    <font>
      <sz val="10"/>
      <color theme="1" tint="0.24994659260841701"/>
      <name val="Century Gothic"/>
      <family val="2"/>
    </font>
    <font>
      <sz val="11"/>
      <color theme="4" tint="-0.24994659260841701"/>
      <name val="Century Gothic"/>
      <family val="2"/>
    </font>
    <font>
      <u/>
      <sz val="11"/>
      <color theme="1" tint="0.24994659260841701"/>
      <name val="Century Gothic"/>
      <family val="2"/>
    </font>
  </fonts>
  <fills count="3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5A26B9"/>
        <bgColor indexed="64"/>
      </patternFill>
    </fill>
  </fills>
  <borders count="12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F6DA0E"/>
      </top>
      <bottom style="thin">
        <color rgb="FFF6DA0E"/>
      </bottom>
      <diagonal/>
    </border>
    <border>
      <left/>
      <right/>
      <top style="thin">
        <color rgb="FFFFE03F"/>
      </top>
      <bottom style="thin">
        <color rgb="FFFFE03F"/>
      </bottom>
      <diagonal/>
    </border>
  </borders>
  <cellStyleXfs count="50">
    <xf numFmtId="0" fontId="0" fillId="0" borderId="0">
      <alignment vertical="top"/>
    </xf>
    <xf numFmtId="0" fontId="10" fillId="3" borderId="0" applyNumberFormat="0" applyBorder="0" applyAlignment="0" applyProtection="0"/>
    <xf numFmtId="0" fontId="9" fillId="0" borderId="3" applyNumberFormat="0" applyFill="0" applyProtection="0">
      <alignment horizontal="left" vertical="center" indent="1"/>
    </xf>
    <xf numFmtId="0" fontId="4" fillId="4" borderId="1" applyNumberFormat="0" applyAlignment="0" applyProtection="0"/>
    <xf numFmtId="0" fontId="5" fillId="5" borderId="2" applyNumberFormat="0" applyProtection="0">
      <alignment vertical="center"/>
    </xf>
    <xf numFmtId="0" fontId="6" fillId="0" borderId="0" applyFill="0" applyBorder="0" applyProtection="0">
      <alignment vertical="center"/>
    </xf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2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2" fillId="6" borderId="0" applyBorder="0" applyProtection="0">
      <alignment horizontal="left" vertical="top" wrapText="1" indent="1"/>
    </xf>
    <xf numFmtId="166" fontId="8" fillId="0" borderId="0">
      <alignment horizontal="left" indent="1"/>
    </xf>
    <xf numFmtId="0" fontId="11" fillId="6" borderId="0" applyNumberFormat="0" applyFont="0" applyBorder="0" applyAlignment="0">
      <alignment horizontal="left" vertical="center" indent="1"/>
    </xf>
    <xf numFmtId="0" fontId="7" fillId="0" borderId="0">
      <alignment horizontal="left" indent="1"/>
    </xf>
    <xf numFmtId="0" fontId="9" fillId="0" borderId="0" applyFill="0" applyProtection="0"/>
    <xf numFmtId="0" fontId="13" fillId="0" borderId="0" applyFill="0" applyProtection="0"/>
    <xf numFmtId="0" fontId="14" fillId="7" borderId="0" applyNumberFormat="0" applyBorder="0" applyAlignment="0" applyProtection="0"/>
    <xf numFmtId="0" fontId="15" fillId="8" borderId="0" applyNumberFormat="0" applyBorder="0" applyAlignment="0" applyProtection="0"/>
    <xf numFmtId="0" fontId="16" fillId="9" borderId="0" applyNumberFormat="0" applyBorder="0" applyAlignment="0" applyProtection="0"/>
    <xf numFmtId="0" fontId="17" fillId="10" borderId="4" applyNumberFormat="0" applyAlignment="0" applyProtection="0"/>
    <xf numFmtId="0" fontId="18" fillId="11" borderId="5" applyNumberFormat="0" applyAlignment="0" applyProtection="0"/>
    <xf numFmtId="0" fontId="19" fillId="11" borderId="4" applyNumberFormat="0" applyAlignment="0" applyProtection="0"/>
    <xf numFmtId="0" fontId="20" fillId="0" borderId="6" applyNumberFormat="0" applyFill="0" applyAlignment="0" applyProtection="0"/>
    <xf numFmtId="0" fontId="21" fillId="12" borderId="7" applyNumberFormat="0" applyAlignment="0" applyProtection="0"/>
    <xf numFmtId="0" fontId="22" fillId="0" borderId="0" applyNumberFormat="0" applyFill="0" applyBorder="0" applyAlignment="0" applyProtection="0"/>
    <xf numFmtId="0" fontId="13" fillId="13" borderId="8" applyNumberFormat="0" applyFon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25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25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25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5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</cellStyleXfs>
  <cellXfs count="55">
    <xf numFmtId="0" fontId="0" fillId="0" borderId="0" xfId="0">
      <alignment vertical="top"/>
    </xf>
    <xf numFmtId="0" fontId="0" fillId="2" borderId="0" xfId="0" applyFill="1">
      <alignment vertical="top"/>
    </xf>
    <xf numFmtId="0" fontId="3" fillId="0" borderId="0" xfId="0" applyFont="1">
      <alignment vertical="top"/>
    </xf>
    <xf numFmtId="0" fontId="0" fillId="0" borderId="0" xfId="0" applyAlignment="1">
      <alignment horizontal="left" indent="1"/>
    </xf>
    <xf numFmtId="0" fontId="0" fillId="2" borderId="0" xfId="0" applyFill="1" applyAlignment="1">
      <alignment horizontal="right"/>
    </xf>
    <xf numFmtId="0" fontId="0" fillId="0" borderId="0" xfId="0" applyAlignment="1">
      <alignment vertical="top" wrapText="1"/>
    </xf>
    <xf numFmtId="0" fontId="27" fillId="0" borderId="0" xfId="16" applyFont="1"/>
    <xf numFmtId="0" fontId="28" fillId="0" borderId="0" xfId="14" applyFont="1">
      <alignment horizontal="left" indent="1"/>
    </xf>
    <xf numFmtId="0" fontId="29" fillId="0" borderId="0" xfId="0" applyFont="1" applyAlignment="1">
      <alignment horizontal="left" indent="1"/>
    </xf>
    <xf numFmtId="14" fontId="26" fillId="0" borderId="0" xfId="0" applyNumberFormat="1" applyFont="1">
      <alignment vertical="top"/>
    </xf>
    <xf numFmtId="0" fontId="26" fillId="0" borderId="0" xfId="0" applyFont="1">
      <alignment vertical="top"/>
    </xf>
    <xf numFmtId="0" fontId="0" fillId="37" borderId="0" xfId="0" applyFill="1">
      <alignment vertical="top"/>
    </xf>
    <xf numFmtId="0" fontId="0" fillId="37" borderId="0" xfId="0" applyFill="1" applyAlignment="1">
      <alignment vertical="top" wrapText="1"/>
    </xf>
    <xf numFmtId="0" fontId="32" fillId="37" borderId="11" xfId="2" applyFont="1" applyFill="1" applyBorder="1" applyAlignment="1">
      <alignment horizontal="center" vertical="center" wrapText="1"/>
    </xf>
    <xf numFmtId="166" fontId="33" fillId="0" borderId="0" xfId="12" applyFont="1" applyAlignment="1">
      <alignment horizontal="left" wrapText="1"/>
    </xf>
    <xf numFmtId="166" fontId="34" fillId="0" borderId="0" xfId="12" applyFont="1" applyAlignment="1">
      <alignment horizontal="left" wrapText="1"/>
    </xf>
    <xf numFmtId="0" fontId="35" fillId="0" borderId="0" xfId="0" applyFont="1" applyAlignment="1">
      <alignment vertical="top" wrapText="1"/>
    </xf>
    <xf numFmtId="166" fontId="34" fillId="6" borderId="0" xfId="13" applyNumberFormat="1" applyFont="1" applyAlignment="1">
      <alignment horizontal="left" wrapText="1"/>
    </xf>
    <xf numFmtId="166" fontId="34" fillId="36" borderId="0" xfId="13" applyNumberFormat="1" applyFont="1" applyFill="1" applyAlignment="1">
      <alignment horizontal="left" wrapText="1"/>
    </xf>
    <xf numFmtId="0" fontId="35" fillId="6" borderId="0" xfId="13" applyFont="1" applyAlignment="1">
      <alignment vertical="top" wrapText="1"/>
    </xf>
    <xf numFmtId="0" fontId="36" fillId="36" borderId="0" xfId="13" applyFont="1" applyFill="1" applyAlignment="1">
      <alignment vertical="top" wrapText="1"/>
    </xf>
    <xf numFmtId="166" fontId="34" fillId="36" borderId="0" xfId="12" applyFont="1" applyFill="1" applyAlignment="1">
      <alignment horizontal="left" wrapText="1"/>
    </xf>
    <xf numFmtId="0" fontId="36" fillId="36" borderId="0" xfId="0" applyFont="1" applyFill="1" applyAlignment="1">
      <alignment vertical="top" wrapText="1"/>
    </xf>
    <xf numFmtId="166" fontId="33" fillId="6" borderId="0" xfId="13" applyNumberFormat="1" applyFont="1" applyAlignment="1">
      <alignment horizontal="left" wrapText="1"/>
    </xf>
    <xf numFmtId="0" fontId="35" fillId="35" borderId="0" xfId="0" applyFont="1" applyFill="1">
      <alignment vertical="top"/>
    </xf>
    <xf numFmtId="0" fontId="35" fillId="36" borderId="0" xfId="0" applyFont="1" applyFill="1">
      <alignment vertical="top"/>
    </xf>
    <xf numFmtId="0" fontId="35" fillId="36" borderId="0" xfId="0" applyFont="1" applyFill="1" applyAlignment="1">
      <alignment vertical="top" wrapText="1"/>
    </xf>
    <xf numFmtId="0" fontId="35" fillId="36" borderId="0" xfId="13" applyFont="1" applyFill="1" applyAlignment="1">
      <alignment vertical="top" wrapText="1"/>
    </xf>
    <xf numFmtId="0" fontId="35" fillId="0" borderId="0" xfId="0" applyFont="1">
      <alignment vertical="top"/>
    </xf>
    <xf numFmtId="0" fontId="32" fillId="37" borderId="10" xfId="2" applyFont="1" applyFill="1" applyBorder="1" applyAlignment="1">
      <alignment horizontal="center" vertical="center" wrapText="1"/>
    </xf>
    <xf numFmtId="166" fontId="34" fillId="35" borderId="0" xfId="13" applyNumberFormat="1" applyFont="1" applyFill="1" applyAlignment="1">
      <alignment horizontal="left" wrapText="1"/>
    </xf>
    <xf numFmtId="0" fontId="36" fillId="35" borderId="0" xfId="13" applyFont="1" applyFill="1" applyAlignment="1">
      <alignment vertical="top" wrapText="1"/>
    </xf>
    <xf numFmtId="166" fontId="34" fillId="35" borderId="0" xfId="12" applyFont="1" applyFill="1" applyAlignment="1">
      <alignment horizontal="left" wrapText="1"/>
    </xf>
    <xf numFmtId="0" fontId="36" fillId="35" borderId="0" xfId="0" applyFont="1" applyFill="1" applyAlignment="1">
      <alignment vertical="top" wrapText="1"/>
    </xf>
    <xf numFmtId="0" fontId="31" fillId="37" borderId="0" xfId="5" applyFont="1" applyFill="1" applyBorder="1" applyAlignment="1"/>
    <xf numFmtId="0" fontId="37" fillId="37" borderId="0" xfId="2" applyFont="1" applyFill="1" applyBorder="1" applyAlignment="1">
      <alignment vertical="center" wrapText="1"/>
    </xf>
    <xf numFmtId="0" fontId="32" fillId="37" borderId="10" xfId="2" applyFont="1" applyFill="1" applyBorder="1" applyAlignment="1">
      <alignment horizontal="center" vertical="center"/>
    </xf>
    <xf numFmtId="166" fontId="34" fillId="35" borderId="0" xfId="12" applyFont="1" applyFill="1" applyAlignment="1">
      <alignment horizontal="left" vertical="center" wrapText="1"/>
    </xf>
    <xf numFmtId="166" fontId="34" fillId="0" borderId="0" xfId="12" applyFont="1" applyAlignment="1">
      <alignment horizontal="left" vertical="center" wrapText="1"/>
    </xf>
    <xf numFmtId="166" fontId="34" fillId="36" borderId="0" xfId="12" applyFont="1" applyFill="1" applyAlignment="1">
      <alignment horizontal="left" vertical="center" wrapText="1"/>
    </xf>
    <xf numFmtId="0" fontId="36" fillId="35" borderId="0" xfId="0" applyFont="1" applyFill="1" applyAlignment="1">
      <alignment horizontal="left" vertical="top" wrapText="1"/>
    </xf>
    <xf numFmtId="0" fontId="3" fillId="36" borderId="0" xfId="0" applyFont="1" applyFill="1" applyAlignment="1">
      <alignment vertical="top" wrapText="1"/>
    </xf>
    <xf numFmtId="0" fontId="36" fillId="0" borderId="0" xfId="0" applyFont="1" applyAlignment="1">
      <alignment vertical="top" wrapText="1"/>
    </xf>
    <xf numFmtId="0" fontId="0" fillId="37" borderId="0" xfId="0" applyFill="1" applyAlignment="1">
      <alignment horizontal="center" vertical="top"/>
    </xf>
    <xf numFmtId="0" fontId="30" fillId="37" borderId="0" xfId="0" applyFont="1" applyFill="1" applyAlignment="1">
      <alignment horizontal="center" vertical="top"/>
    </xf>
    <xf numFmtId="0" fontId="34" fillId="6" borderId="0" xfId="11" applyFont="1" applyAlignment="1">
      <alignment horizontal="left" vertical="top" wrapText="1"/>
    </xf>
    <xf numFmtId="0" fontId="35" fillId="6" borderId="0" xfId="13" applyFont="1" applyAlignment="1">
      <alignment vertical="top" wrapText="1"/>
    </xf>
    <xf numFmtId="0" fontId="27" fillId="2" borderId="0" xfId="15" applyFont="1" applyFill="1"/>
    <xf numFmtId="0" fontId="31" fillId="37" borderId="0" xfId="5" applyFont="1" applyFill="1" applyBorder="1" applyAlignment="1">
      <alignment horizontal="left"/>
    </xf>
    <xf numFmtId="0" fontId="3" fillId="37" borderId="0" xfId="0" applyFont="1" applyFill="1" applyAlignment="1">
      <alignment horizontal="center" vertical="top"/>
    </xf>
    <xf numFmtId="0" fontId="31" fillId="37" borderId="0" xfId="5" applyFont="1" applyFill="1" applyBorder="1" applyAlignment="1">
      <alignment horizontal="left" wrapText="1"/>
    </xf>
    <xf numFmtId="0" fontId="37" fillId="37" borderId="0" xfId="2" applyFont="1" applyFill="1" applyBorder="1" applyAlignment="1">
      <alignment horizontal="center" vertical="center" wrapText="1"/>
    </xf>
    <xf numFmtId="166" fontId="34" fillId="0" borderId="0" xfId="12" applyFont="1" applyFill="1" applyAlignment="1">
      <alignment horizontal="left" wrapText="1"/>
    </xf>
    <xf numFmtId="0" fontId="36" fillId="0" borderId="0" xfId="0" applyFont="1" applyFill="1" applyAlignment="1">
      <alignment vertical="top" wrapText="1"/>
    </xf>
    <xf numFmtId="0" fontId="38" fillId="0" borderId="0" xfId="0" applyFont="1" applyAlignment="1">
      <alignment vertical="top" wrapText="1"/>
    </xf>
  </cellXfs>
  <cellStyles count="50">
    <cellStyle name="20% - Ênfase1" xfId="29" builtinId="30" customBuiltin="1"/>
    <cellStyle name="20% - Ênfase2" xfId="32" builtinId="34" customBuiltin="1"/>
    <cellStyle name="20% - Ênfase3" xfId="36" builtinId="38" customBuiltin="1"/>
    <cellStyle name="20% - Ênfase4" xfId="40" builtinId="42" customBuiltin="1"/>
    <cellStyle name="20% - Ênfase5" xfId="43" builtinId="46" customBuiltin="1"/>
    <cellStyle name="20% - Ênfase6" xfId="47" builtinId="50" customBuiltin="1"/>
    <cellStyle name="40% - Ênfase1" xfId="1" builtinId="31" customBuiltin="1"/>
    <cellStyle name="40% - Ênfase2" xfId="33" builtinId="35" customBuiltin="1"/>
    <cellStyle name="40% - Ênfase3" xfId="37" builtinId="39" customBuiltin="1"/>
    <cellStyle name="40% - Ênfase4" xfId="41" builtinId="43" customBuiltin="1"/>
    <cellStyle name="40% - Ênfase5" xfId="44" builtinId="47" customBuiltin="1"/>
    <cellStyle name="40% - Ênfase6" xfId="48" builtinId="51" customBuiltin="1"/>
    <cellStyle name="60% - Ênfase1" xfId="30" builtinId="32" customBuiltin="1"/>
    <cellStyle name="60% - Ênfase2" xfId="34" builtinId="36" customBuiltin="1"/>
    <cellStyle name="60% - Ênfase3" xfId="38" builtinId="40" customBuiltin="1"/>
    <cellStyle name="60% - Ênfase4" xfId="42" builtinId="44" customBuiltin="1"/>
    <cellStyle name="60% - Ênfase5" xfId="45" builtinId="48" customBuiltin="1"/>
    <cellStyle name="60% - Ênfase6" xfId="49" builtinId="52" customBuiltin="1"/>
    <cellStyle name="Bom" xfId="17" builtinId="26" customBuiltin="1"/>
    <cellStyle name="Cálculo" xfId="22" builtinId="22" customBuiltin="1"/>
    <cellStyle name="Célula de Verificação" xfId="24" builtinId="23" customBuiltin="1"/>
    <cellStyle name="Célula Vinculada" xfId="23" builtinId="24" customBuiltin="1"/>
    <cellStyle name="Dia" xfId="12" xr:uid="{00000000-0005-0000-0000-000016000000}"/>
    <cellStyle name="Em tiras" xfId="13" xr:uid="{00000000-0005-0000-0000-000017000000}"/>
    <cellStyle name="Ênfase1" xfId="3" builtinId="29" customBuiltin="1"/>
    <cellStyle name="Ênfase2" xfId="31" builtinId="33" customBuiltin="1"/>
    <cellStyle name="Ênfase3" xfId="35" builtinId="37" customBuiltin="1"/>
    <cellStyle name="Ênfase4" xfId="39" builtinId="41" customBuiltin="1"/>
    <cellStyle name="Ênfase5" xfId="4" builtinId="45" customBuiltin="1"/>
    <cellStyle name="Ênfase6" xfId="46" builtinId="49" customBuiltin="1"/>
    <cellStyle name="Entrada" xfId="20" builtinId="20" customBuiltin="1"/>
    <cellStyle name="Entrada de Configurações" xfId="14" xr:uid="{00000000-0005-0000-0000-00001F000000}"/>
    <cellStyle name="Moeda" xfId="8" builtinId="4" customBuiltin="1"/>
    <cellStyle name="Moeda [0]" xfId="9" builtinId="7" customBuiltin="1"/>
    <cellStyle name="Neutro" xfId="19" builtinId="28" customBuiltin="1"/>
    <cellStyle name="Normal" xfId="0" builtinId="0" customBuiltin="1"/>
    <cellStyle name="Nota" xfId="26" builtinId="10" customBuiltin="1"/>
    <cellStyle name="Porcentagem" xfId="10" builtinId="5" customBuiltin="1"/>
    <cellStyle name="Ruim" xfId="18" builtinId="27" customBuiltin="1"/>
    <cellStyle name="Saída" xfId="21" builtinId="21" customBuiltin="1"/>
    <cellStyle name="Separador de milhares [0]" xfId="7" builtinId="6" customBuiltin="1"/>
    <cellStyle name="Texto de Aviso" xfId="25" builtinId="11" customBuiltin="1"/>
    <cellStyle name="Texto Explicativo" xfId="27" builtinId="53" customBuiltin="1"/>
    <cellStyle name="Título" xfId="5" builtinId="15" customBuiltin="1"/>
    <cellStyle name="Título 1" xfId="2" builtinId="16" customBuiltin="1"/>
    <cellStyle name="Título 2" xfId="15" builtinId="17" customBuiltin="1"/>
    <cellStyle name="Título 3" xfId="16" builtinId="18" customBuiltin="1"/>
    <cellStyle name="Título 4" xfId="11" builtinId="19" customBuiltin="1"/>
    <cellStyle name="Total" xfId="28" builtinId="25" customBuiltin="1"/>
    <cellStyle name="Vírgula" xfId="6" builtinId="3" customBuiltin="1"/>
  </cellStyles>
  <dxfs count="24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  <mruColors>
      <color rgb="FF5A26B9"/>
      <color rgb="FFFFCCFF"/>
      <color rgb="FFFFE03F"/>
      <color rgb="FFC99BE5"/>
      <color rgb="FFF6DA0E"/>
      <color rgb="FF99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1369785</xdr:colOff>
      <xdr:row>0</xdr:row>
      <xdr:rowOff>0</xdr:rowOff>
    </xdr:from>
    <xdr:to>
      <xdr:col>10</xdr:col>
      <xdr:colOff>1703380</xdr:colOff>
      <xdr:row>1</xdr:row>
      <xdr:rowOff>6469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1214" y="0"/>
          <a:ext cx="5558737" cy="1321826"/>
        </a:xfrm>
        <a:prstGeom prst="rect">
          <a:avLst/>
        </a:prstGeom>
      </xdr:spPr>
    </xdr:pic>
    <xdr:clientData/>
  </xdr:twoCellAnchor>
  <xdr:twoCellAnchor>
    <xdr:from>
      <xdr:col>7</xdr:col>
      <xdr:colOff>679823</xdr:colOff>
      <xdr:row>0</xdr:row>
      <xdr:rowOff>276411</xdr:rowOff>
    </xdr:from>
    <xdr:to>
      <xdr:col>8</xdr:col>
      <xdr:colOff>1621117</xdr:colOff>
      <xdr:row>0</xdr:row>
      <xdr:rowOff>1120587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6088529" y="276411"/>
          <a:ext cx="2681941" cy="844176"/>
        </a:xfrm>
        <a:prstGeom prst="snipRoundRect">
          <a:avLst>
            <a:gd name="adj1" fmla="val 0"/>
            <a:gd name="adj2" fmla="val 16667"/>
          </a:avLst>
        </a:prstGeom>
        <a:solidFill>
          <a:schemeClr val="lt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100" b="1">
              <a:latin typeface="Century Gothic" panose="020B0502020202020204" pitchFamily="34" charset="0"/>
              <a:cs typeface="Poppins" panose="00000500000000000000" pitchFamily="2" charset="0"/>
            </a:rPr>
            <a:t>Janeiro Branco:</a:t>
          </a:r>
          <a:r>
            <a:rPr lang="pt-BR" sz="1100">
              <a:latin typeface="Century Gothic" panose="020B0502020202020204" pitchFamily="34" charset="0"/>
              <a:cs typeface="Poppins" panose="00000500000000000000" pitchFamily="2" charset="0"/>
            </a:rPr>
            <a:t> campanha voltada para a conscientização sobre a saúde mental</a:t>
          </a:r>
        </a:p>
      </xdr:txBody>
    </xdr:sp>
    <xdr:clientData/>
  </xdr:twoCellAnchor>
  <xdr:twoCellAnchor>
    <xdr:from>
      <xdr:col>9</xdr:col>
      <xdr:colOff>112058</xdr:colOff>
      <xdr:row>0</xdr:row>
      <xdr:rowOff>276412</xdr:rowOff>
    </xdr:from>
    <xdr:to>
      <xdr:col>10</xdr:col>
      <xdr:colOff>1053352</xdr:colOff>
      <xdr:row>0</xdr:row>
      <xdr:rowOff>1120588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9002058" y="276412"/>
          <a:ext cx="2681941" cy="844176"/>
        </a:xfrm>
        <a:prstGeom prst="snip1Rect">
          <a:avLst/>
        </a:prstGeom>
        <a:solidFill>
          <a:srgbClr val="C99BE5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100" b="1">
              <a:latin typeface="Century Gothic" panose="020B0502020202020204" pitchFamily="34" charset="0"/>
              <a:cs typeface="Poppins" panose="00000500000000000000" pitchFamily="2" charset="0"/>
            </a:rPr>
            <a:t>Janeiro Roxo:</a:t>
          </a:r>
          <a:r>
            <a:rPr lang="pt-BR" sz="1100" b="1" baseline="0">
              <a:latin typeface="Century Gothic" panose="020B0502020202020204" pitchFamily="34" charset="0"/>
              <a:cs typeface="Poppins" panose="00000500000000000000" pitchFamily="2" charset="0"/>
            </a:rPr>
            <a:t> </a:t>
          </a:r>
          <a:r>
            <a:rPr lang="pt-BR" sz="1100">
              <a:latin typeface="Century Gothic" panose="020B0502020202020204" pitchFamily="34" charset="0"/>
              <a:cs typeface="Poppins" panose="00000500000000000000" pitchFamily="2" charset="0"/>
            </a:rPr>
            <a:t>campanha de conscientização sobre a hanseníase </a:t>
          </a:r>
        </a:p>
      </xdr:txBody>
    </xdr:sp>
    <xdr:clientData/>
  </xdr:twoCellAnchor>
  <xdr:oneCellAnchor>
    <xdr:from>
      <xdr:col>12</xdr:col>
      <xdr:colOff>649941</xdr:colOff>
      <xdr:row>0</xdr:row>
      <xdr:rowOff>978647</xdr:rowOff>
    </xdr:from>
    <xdr:ext cx="184731" cy="278089"/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13208000" y="978647"/>
          <a:ext cx="184731" cy="2780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 editAs="oneCell">
    <xdr:from>
      <xdr:col>0</xdr:col>
      <xdr:colOff>535214</xdr:colOff>
      <xdr:row>0</xdr:row>
      <xdr:rowOff>654822</xdr:rowOff>
    </xdr:from>
    <xdr:to>
      <xdr:col>2</xdr:col>
      <xdr:colOff>644072</xdr:colOff>
      <xdr:row>0</xdr:row>
      <xdr:rowOff>997858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214" y="654822"/>
          <a:ext cx="1324429" cy="343036"/>
        </a:xfrm>
        <a:prstGeom prst="rect">
          <a:avLst/>
        </a:prstGeom>
      </xdr:spPr>
    </xdr:pic>
    <xdr:clientData/>
  </xdr:twoCellAnchor>
  <xdr:twoCellAnchor editAs="oneCell">
    <xdr:from>
      <xdr:col>0</xdr:col>
      <xdr:colOff>1856</xdr:colOff>
      <xdr:row>3</xdr:row>
      <xdr:rowOff>474188</xdr:rowOff>
    </xdr:from>
    <xdr:to>
      <xdr:col>4</xdr:col>
      <xdr:colOff>9942</xdr:colOff>
      <xdr:row>14</xdr:row>
      <xdr:rowOff>16998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6" y="2333006"/>
          <a:ext cx="2594268" cy="5188537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762000</xdr:colOff>
      <xdr:row>0</xdr:row>
      <xdr:rowOff>0</xdr:rowOff>
    </xdr:from>
    <xdr:to>
      <xdr:col>7</xdr:col>
      <xdr:colOff>1095594</xdr:colOff>
      <xdr:row>1</xdr:row>
      <xdr:rowOff>6469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8286" y="0"/>
          <a:ext cx="5558737" cy="132182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1406895</xdr:colOff>
      <xdr:row>0</xdr:row>
      <xdr:rowOff>0</xdr:rowOff>
    </xdr:from>
    <xdr:to>
      <xdr:col>11</xdr:col>
      <xdr:colOff>10321</xdr:colOff>
      <xdr:row>1</xdr:row>
      <xdr:rowOff>8119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0181" y="0"/>
          <a:ext cx="5570283" cy="1323476"/>
        </a:xfrm>
        <a:prstGeom prst="rect">
          <a:avLst/>
        </a:prstGeom>
      </xdr:spPr>
    </xdr:pic>
    <xdr:clientData/>
  </xdr:twoCellAnchor>
  <xdr:twoCellAnchor>
    <xdr:from>
      <xdr:col>9</xdr:col>
      <xdr:colOff>879022</xdr:colOff>
      <xdr:row>0</xdr:row>
      <xdr:rowOff>347436</xdr:rowOff>
    </xdr:from>
    <xdr:to>
      <xdr:col>10</xdr:col>
      <xdr:colOff>961571</xdr:colOff>
      <xdr:row>0</xdr:row>
      <xdr:rowOff>1052287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12145736" y="347436"/>
          <a:ext cx="1824264" cy="704851"/>
        </a:xfrm>
        <a:prstGeom prst="snip1Rect">
          <a:avLst/>
        </a:prstGeom>
        <a:solidFill>
          <a:srgbClr val="FFCCFF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900" b="1">
              <a:latin typeface="Century Gothic" panose="020B0502020202020204" pitchFamily="34" charset="0"/>
              <a:cs typeface="Poppins" panose="00000500000000000000" pitchFamily="2" charset="0"/>
            </a:rPr>
            <a:t>Outubro Rosa: Mês da Conscientização sobre o Câncer de Mama</a:t>
          </a:r>
          <a:endParaRPr lang="pt-BR" sz="900" b="0">
            <a:latin typeface="Century Gothic" panose="020B0502020202020204" pitchFamily="34" charset="0"/>
            <a:cs typeface="Poppins" panose="00000500000000000000" pitchFamily="2" charset="0"/>
          </a:endParaRPr>
        </a:p>
      </xdr:txBody>
    </xdr:sp>
    <xdr:clientData/>
  </xdr:twoCellAnchor>
  <xdr:twoCellAnchor editAs="oneCell">
    <xdr:from>
      <xdr:col>0</xdr:col>
      <xdr:colOff>544286</xdr:colOff>
      <xdr:row>0</xdr:row>
      <xdr:rowOff>816429</xdr:rowOff>
    </xdr:from>
    <xdr:to>
      <xdr:col>2</xdr:col>
      <xdr:colOff>660033</xdr:colOff>
      <xdr:row>0</xdr:row>
      <xdr:rowOff>1159465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6" y="816429"/>
          <a:ext cx="1331318" cy="343036"/>
        </a:xfrm>
        <a:prstGeom prst="rect">
          <a:avLst/>
        </a:prstGeom>
      </xdr:spPr>
    </xdr:pic>
    <xdr:clientData/>
  </xdr:twoCellAnchor>
  <xdr:twoCellAnchor editAs="oneCell">
    <xdr:from>
      <xdr:col>6</xdr:col>
      <xdr:colOff>843644</xdr:colOff>
      <xdr:row>0</xdr:row>
      <xdr:rowOff>0</xdr:rowOff>
    </xdr:from>
    <xdr:to>
      <xdr:col>9</xdr:col>
      <xdr:colOff>1190434</xdr:colOff>
      <xdr:row>1</xdr:row>
      <xdr:rowOff>8119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5215" y="0"/>
          <a:ext cx="5571933" cy="1323476"/>
        </a:xfrm>
        <a:prstGeom prst="rect">
          <a:avLst/>
        </a:prstGeom>
      </xdr:spPr>
    </xdr:pic>
    <xdr:clientData/>
  </xdr:twoCellAnchor>
  <xdr:twoCellAnchor editAs="oneCell">
    <xdr:from>
      <xdr:col>0</xdr:col>
      <xdr:colOff>3505</xdr:colOff>
      <xdr:row>3</xdr:row>
      <xdr:rowOff>508000</xdr:rowOff>
    </xdr:from>
    <xdr:to>
      <xdr:col>4</xdr:col>
      <xdr:colOff>6232</xdr:colOff>
      <xdr:row>14</xdr:row>
      <xdr:rowOff>16997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5" y="2343727"/>
          <a:ext cx="2577363" cy="51547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1334324</xdr:colOff>
      <xdr:row>0</xdr:row>
      <xdr:rowOff>0</xdr:rowOff>
    </xdr:from>
    <xdr:to>
      <xdr:col>10</xdr:col>
      <xdr:colOff>1679464</xdr:colOff>
      <xdr:row>1</xdr:row>
      <xdr:rowOff>8119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7610" y="0"/>
          <a:ext cx="5570283" cy="1323476"/>
        </a:xfrm>
        <a:prstGeom prst="rect">
          <a:avLst/>
        </a:prstGeom>
      </xdr:spPr>
    </xdr:pic>
    <xdr:clientData/>
  </xdr:twoCellAnchor>
  <xdr:twoCellAnchor>
    <xdr:from>
      <xdr:col>8</xdr:col>
      <xdr:colOff>244929</xdr:colOff>
      <xdr:row>0</xdr:row>
      <xdr:rowOff>299358</xdr:rowOff>
    </xdr:from>
    <xdr:to>
      <xdr:col>9</xdr:col>
      <xdr:colOff>327479</xdr:colOff>
      <xdr:row>0</xdr:row>
      <xdr:rowOff>1097643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769929" y="299358"/>
          <a:ext cx="1824264" cy="798285"/>
        </a:xfrm>
        <a:prstGeom prst="snip1Rect">
          <a:avLst/>
        </a:prstGeom>
        <a:solidFill>
          <a:schemeClr val="accent3">
            <a:lumMod val="60000"/>
            <a:lumOff val="40000"/>
          </a:schemeClr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900" b="1">
              <a:latin typeface="Century Gothic" panose="020B0502020202020204" pitchFamily="34" charset="0"/>
              <a:cs typeface="Poppins" panose="00000500000000000000" pitchFamily="2" charset="0"/>
            </a:rPr>
            <a:t>Novembro</a:t>
          </a:r>
          <a:r>
            <a:rPr lang="pt-BR" sz="900" b="1" baseline="0">
              <a:latin typeface="Century Gothic" panose="020B0502020202020204" pitchFamily="34" charset="0"/>
              <a:cs typeface="Poppins" panose="00000500000000000000" pitchFamily="2" charset="0"/>
            </a:rPr>
            <a:t> Azul: </a:t>
          </a:r>
          <a:r>
            <a:rPr lang="pt-BR" sz="900" b="0" baseline="0">
              <a:latin typeface="Century Gothic" panose="020B0502020202020204" pitchFamily="34" charset="0"/>
              <a:cs typeface="Poppins" panose="00000500000000000000" pitchFamily="2" charset="0"/>
            </a:rPr>
            <a:t>Mês da Conscientização sobre o Câncer de Próstata e Diabetes</a:t>
          </a:r>
          <a:endParaRPr lang="pt-BR" sz="900" b="0">
            <a:latin typeface="Century Gothic" panose="020B0502020202020204" pitchFamily="34" charset="0"/>
            <a:cs typeface="Poppins" panose="00000500000000000000" pitchFamily="2" charset="0"/>
          </a:endParaRPr>
        </a:p>
      </xdr:txBody>
    </xdr:sp>
    <xdr:clientData/>
  </xdr:twoCellAnchor>
  <xdr:twoCellAnchor>
    <xdr:from>
      <xdr:col>9</xdr:col>
      <xdr:colOff>743857</xdr:colOff>
      <xdr:row>0</xdr:row>
      <xdr:rowOff>335643</xdr:rowOff>
    </xdr:from>
    <xdr:to>
      <xdr:col>10</xdr:col>
      <xdr:colOff>1206499</xdr:colOff>
      <xdr:row>0</xdr:row>
      <xdr:rowOff>1040494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 txBox="1"/>
      </xdr:nvSpPr>
      <xdr:spPr>
        <a:xfrm>
          <a:off x="12010571" y="335643"/>
          <a:ext cx="2204357" cy="704851"/>
        </a:xfrm>
        <a:prstGeom prst="snip1Rect">
          <a:avLst/>
        </a:prstGeom>
        <a:solidFill>
          <a:srgbClr val="FFC000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900" b="1">
              <a:latin typeface="Century Gothic" panose="020B0502020202020204" pitchFamily="34" charset="0"/>
              <a:cs typeface="Poppins" panose="00000500000000000000" pitchFamily="2" charset="0"/>
            </a:rPr>
            <a:t>Novembro laranja: </a:t>
          </a:r>
          <a:r>
            <a:rPr lang="pt-BR" sz="900" b="0">
              <a:latin typeface="Century Gothic" panose="020B0502020202020204" pitchFamily="34" charset="0"/>
              <a:cs typeface="Poppins" panose="00000500000000000000" pitchFamily="2" charset="0"/>
            </a:rPr>
            <a:t>Campanha de Conscientização sobre o Zumbido, Misofonia e Hiperacusia.</a:t>
          </a:r>
        </a:p>
      </xdr:txBody>
    </xdr:sp>
    <xdr:clientData/>
  </xdr:twoCellAnchor>
  <xdr:twoCellAnchor editAs="oneCell">
    <xdr:from>
      <xdr:col>5</xdr:col>
      <xdr:colOff>254001</xdr:colOff>
      <xdr:row>0</xdr:row>
      <xdr:rowOff>0</xdr:rowOff>
    </xdr:from>
    <xdr:to>
      <xdr:col>8</xdr:col>
      <xdr:colOff>600791</xdr:colOff>
      <xdr:row>1</xdr:row>
      <xdr:rowOff>8119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3858" y="0"/>
          <a:ext cx="5571933" cy="1323476"/>
        </a:xfrm>
        <a:prstGeom prst="rect">
          <a:avLst/>
        </a:prstGeom>
      </xdr:spPr>
    </xdr:pic>
    <xdr:clientData/>
  </xdr:twoCellAnchor>
  <xdr:twoCellAnchor editAs="oneCell">
    <xdr:from>
      <xdr:col>0</xdr:col>
      <xdr:colOff>489857</xdr:colOff>
      <xdr:row>0</xdr:row>
      <xdr:rowOff>816429</xdr:rowOff>
    </xdr:from>
    <xdr:to>
      <xdr:col>2</xdr:col>
      <xdr:colOff>605604</xdr:colOff>
      <xdr:row>0</xdr:row>
      <xdr:rowOff>1159465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857" y="816429"/>
          <a:ext cx="1331318" cy="343036"/>
        </a:xfrm>
        <a:prstGeom prst="rect">
          <a:avLst/>
        </a:prstGeom>
      </xdr:spPr>
    </xdr:pic>
    <xdr:clientData/>
  </xdr:twoCellAnchor>
  <xdr:twoCellAnchor editAs="oneCell">
    <xdr:from>
      <xdr:col>0</xdr:col>
      <xdr:colOff>5360</xdr:colOff>
      <xdr:row>3</xdr:row>
      <xdr:rowOff>635000</xdr:rowOff>
    </xdr:from>
    <xdr:to>
      <xdr:col>4</xdr:col>
      <xdr:colOff>1902</xdr:colOff>
      <xdr:row>15</xdr:row>
      <xdr:rowOff>50810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0" y="2470727"/>
          <a:ext cx="2571178" cy="514235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1379683</xdr:colOff>
      <xdr:row>0</xdr:row>
      <xdr:rowOff>0</xdr:rowOff>
    </xdr:from>
    <xdr:to>
      <xdr:col>10</xdr:col>
      <xdr:colOff>1724823</xdr:colOff>
      <xdr:row>1</xdr:row>
      <xdr:rowOff>8119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2969" y="0"/>
          <a:ext cx="5570283" cy="1323476"/>
        </a:xfrm>
        <a:prstGeom prst="rect">
          <a:avLst/>
        </a:prstGeom>
      </xdr:spPr>
    </xdr:pic>
    <xdr:clientData/>
  </xdr:twoCellAnchor>
  <xdr:twoCellAnchor>
    <xdr:from>
      <xdr:col>8</xdr:col>
      <xdr:colOff>698502</xdr:colOff>
      <xdr:row>0</xdr:row>
      <xdr:rowOff>281214</xdr:rowOff>
    </xdr:from>
    <xdr:to>
      <xdr:col>9</xdr:col>
      <xdr:colOff>781052</xdr:colOff>
      <xdr:row>0</xdr:row>
      <xdr:rowOff>1016000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10223502" y="281214"/>
          <a:ext cx="1824264" cy="734786"/>
        </a:xfrm>
        <a:prstGeom prst="snip1Rect">
          <a:avLst/>
        </a:prstGeom>
        <a:solidFill>
          <a:srgbClr val="FF0000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900" b="1">
              <a:latin typeface="Century Gothic" panose="020B0502020202020204" pitchFamily="34" charset="0"/>
              <a:cs typeface="Poppins" panose="00000500000000000000" pitchFamily="2" charset="0"/>
            </a:rPr>
            <a:t>Dezembro Vermelho</a:t>
          </a:r>
          <a:r>
            <a:rPr lang="pt-BR" sz="900" b="1" baseline="0">
              <a:latin typeface="Century Gothic" panose="020B0502020202020204" pitchFamily="34" charset="0"/>
              <a:cs typeface="Poppins" panose="00000500000000000000" pitchFamily="2" charset="0"/>
            </a:rPr>
            <a:t>: </a:t>
          </a:r>
          <a:r>
            <a:rPr lang="pt-BR" sz="900" b="0" baseline="0">
              <a:latin typeface="Century Gothic" panose="020B0502020202020204" pitchFamily="34" charset="0"/>
              <a:cs typeface="Poppins" panose="00000500000000000000" pitchFamily="2" charset="0"/>
            </a:rPr>
            <a:t>Mês de Conscientização e Combate à AIDS</a:t>
          </a:r>
          <a:endParaRPr lang="pt-BR" sz="900" b="0">
            <a:latin typeface="Century Gothic" panose="020B0502020202020204" pitchFamily="34" charset="0"/>
            <a:cs typeface="Poppins" panose="00000500000000000000" pitchFamily="2" charset="0"/>
          </a:endParaRPr>
        </a:p>
      </xdr:txBody>
    </xdr:sp>
    <xdr:clientData/>
  </xdr:twoCellAnchor>
  <xdr:twoCellAnchor>
    <xdr:from>
      <xdr:col>9</xdr:col>
      <xdr:colOff>1097644</xdr:colOff>
      <xdr:row>0</xdr:row>
      <xdr:rowOff>299358</xdr:rowOff>
    </xdr:from>
    <xdr:to>
      <xdr:col>10</xdr:col>
      <xdr:colOff>1180193</xdr:colOff>
      <xdr:row>0</xdr:row>
      <xdr:rowOff>1006930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 txBox="1"/>
      </xdr:nvSpPr>
      <xdr:spPr>
        <a:xfrm>
          <a:off x="12364358" y="299358"/>
          <a:ext cx="1824264" cy="707572"/>
        </a:xfrm>
        <a:prstGeom prst="snip1Rect">
          <a:avLst/>
        </a:prstGeom>
        <a:solidFill>
          <a:srgbClr val="FFC000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900" b="1">
              <a:latin typeface="Century Gothic" panose="020B0502020202020204" pitchFamily="34" charset="0"/>
              <a:cs typeface="Poppins" panose="00000500000000000000" pitchFamily="2" charset="0"/>
            </a:rPr>
            <a:t>Dezembro Laranja</a:t>
          </a:r>
          <a:r>
            <a:rPr lang="pt-BR" sz="900" b="1" baseline="0">
              <a:latin typeface="Century Gothic" panose="020B0502020202020204" pitchFamily="34" charset="0"/>
              <a:cs typeface="Poppins" panose="00000500000000000000" pitchFamily="2" charset="0"/>
            </a:rPr>
            <a:t>: </a:t>
          </a:r>
          <a:r>
            <a:rPr lang="pt-BR" sz="900" b="0" baseline="0">
              <a:latin typeface="Century Gothic" panose="020B0502020202020204" pitchFamily="34" charset="0"/>
              <a:cs typeface="Poppins" panose="00000500000000000000" pitchFamily="2" charset="0"/>
            </a:rPr>
            <a:t>Mês de conscientização sobre o câncer de pele</a:t>
          </a:r>
          <a:endParaRPr lang="pt-BR" sz="900" b="0">
            <a:latin typeface="Century Gothic" panose="020B0502020202020204" pitchFamily="34" charset="0"/>
            <a:cs typeface="Poppins" panose="00000500000000000000" pitchFamily="2" charset="0"/>
          </a:endParaRPr>
        </a:p>
      </xdr:txBody>
    </xdr:sp>
    <xdr:clientData/>
  </xdr:twoCellAnchor>
  <xdr:twoCellAnchor editAs="oneCell">
    <xdr:from>
      <xdr:col>5</xdr:col>
      <xdr:colOff>780145</xdr:colOff>
      <xdr:row>0</xdr:row>
      <xdr:rowOff>0</xdr:rowOff>
    </xdr:from>
    <xdr:to>
      <xdr:col>8</xdr:col>
      <xdr:colOff>1126935</xdr:colOff>
      <xdr:row>1</xdr:row>
      <xdr:rowOff>8119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2" y="0"/>
          <a:ext cx="5571933" cy="1323476"/>
        </a:xfrm>
        <a:prstGeom prst="rect">
          <a:avLst/>
        </a:prstGeom>
      </xdr:spPr>
    </xdr:pic>
    <xdr:clientData/>
  </xdr:twoCellAnchor>
  <xdr:twoCellAnchor editAs="oneCell">
    <xdr:from>
      <xdr:col>0</xdr:col>
      <xdr:colOff>498928</xdr:colOff>
      <xdr:row>0</xdr:row>
      <xdr:rowOff>861786</xdr:rowOff>
    </xdr:from>
    <xdr:to>
      <xdr:col>2</xdr:col>
      <xdr:colOff>614675</xdr:colOff>
      <xdr:row>0</xdr:row>
      <xdr:rowOff>1204822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928" y="861786"/>
          <a:ext cx="1331318" cy="343036"/>
        </a:xfrm>
        <a:prstGeom prst="rect">
          <a:avLst/>
        </a:prstGeom>
      </xdr:spPr>
    </xdr:pic>
    <xdr:clientData/>
  </xdr:twoCellAnchor>
  <xdr:twoCellAnchor editAs="oneCell">
    <xdr:from>
      <xdr:col>0</xdr:col>
      <xdr:colOff>3506</xdr:colOff>
      <xdr:row>3</xdr:row>
      <xdr:rowOff>496454</xdr:rowOff>
    </xdr:from>
    <xdr:to>
      <xdr:col>4</xdr:col>
      <xdr:colOff>12005</xdr:colOff>
      <xdr:row>14</xdr:row>
      <xdr:rowOff>16996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6" y="2332181"/>
          <a:ext cx="2583135" cy="51662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1378856</xdr:colOff>
      <xdr:row>0</xdr:row>
      <xdr:rowOff>0</xdr:rowOff>
    </xdr:from>
    <xdr:to>
      <xdr:col>10</xdr:col>
      <xdr:colOff>1712450</xdr:colOff>
      <xdr:row>1</xdr:row>
      <xdr:rowOff>6469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8785" y="0"/>
          <a:ext cx="5558737" cy="1321826"/>
        </a:xfrm>
        <a:prstGeom prst="rect">
          <a:avLst/>
        </a:prstGeom>
      </xdr:spPr>
    </xdr:pic>
    <xdr:clientData/>
  </xdr:twoCellAnchor>
  <xdr:twoCellAnchor>
    <xdr:from>
      <xdr:col>7</xdr:col>
      <xdr:colOff>1516529</xdr:colOff>
      <xdr:row>0</xdr:row>
      <xdr:rowOff>263071</xdr:rowOff>
    </xdr:from>
    <xdr:to>
      <xdr:col>9</xdr:col>
      <xdr:colOff>485589</xdr:colOff>
      <xdr:row>0</xdr:row>
      <xdr:rowOff>1135529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8746458" y="263071"/>
          <a:ext cx="2452488" cy="872458"/>
        </a:xfrm>
        <a:prstGeom prst="snip1Rect">
          <a:avLst/>
        </a:prstGeom>
        <a:solidFill>
          <a:srgbClr val="C99BE5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100" b="1">
              <a:latin typeface="Century Gothic" panose="020B0502020202020204" pitchFamily="34" charset="0"/>
              <a:cs typeface="Poppins" panose="00000500000000000000" pitchFamily="2" charset="0"/>
            </a:rPr>
            <a:t>Fevereiro Roxo:</a:t>
          </a:r>
          <a:r>
            <a:rPr lang="pt-BR" sz="1100" b="1" baseline="0">
              <a:latin typeface="Century Gothic" panose="020B0502020202020204" pitchFamily="34" charset="0"/>
              <a:cs typeface="Poppins" panose="00000500000000000000" pitchFamily="2" charset="0"/>
            </a:rPr>
            <a:t> </a:t>
          </a:r>
          <a:r>
            <a:rPr lang="pt-BR" sz="1100">
              <a:latin typeface="Century Gothic" panose="020B0502020202020204" pitchFamily="34" charset="0"/>
              <a:cs typeface="Poppins" panose="00000500000000000000" pitchFamily="2" charset="0"/>
            </a:rPr>
            <a:t>conscientização sobre o Lúpus, Fibromialgia e Alzheimer</a:t>
          </a:r>
        </a:p>
      </xdr:txBody>
    </xdr:sp>
    <xdr:clientData/>
  </xdr:twoCellAnchor>
  <xdr:twoCellAnchor>
    <xdr:from>
      <xdr:col>9</xdr:col>
      <xdr:colOff>655171</xdr:colOff>
      <xdr:row>0</xdr:row>
      <xdr:rowOff>247650</xdr:rowOff>
    </xdr:from>
    <xdr:to>
      <xdr:col>10</xdr:col>
      <xdr:colOff>1187824</xdr:colOff>
      <xdr:row>0</xdr:row>
      <xdr:rowOff>1128059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9545171" y="247650"/>
          <a:ext cx="2273300" cy="880409"/>
        </a:xfrm>
        <a:prstGeom prst="snip1Rect">
          <a:avLst/>
        </a:prstGeom>
        <a:solidFill>
          <a:schemeClr val="accent2">
            <a:lumMod val="60000"/>
            <a:lumOff val="40000"/>
          </a:schemeClr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100" b="1">
              <a:latin typeface="Century Gothic" panose="020B0502020202020204" pitchFamily="34" charset="0"/>
              <a:cs typeface="Poppins" panose="00000500000000000000" pitchFamily="2" charset="0"/>
            </a:rPr>
            <a:t>Fevereiro Laranja:</a:t>
          </a:r>
          <a:r>
            <a:rPr lang="pt-BR" sz="1100" b="1" baseline="0">
              <a:latin typeface="Century Gothic" panose="020B0502020202020204" pitchFamily="34" charset="0"/>
              <a:cs typeface="Poppins" panose="00000500000000000000" pitchFamily="2" charset="0"/>
            </a:rPr>
            <a:t> </a:t>
          </a:r>
          <a:r>
            <a:rPr lang="pt-BR" sz="1100">
              <a:latin typeface="Century Gothic" panose="020B0502020202020204" pitchFamily="34" charset="0"/>
              <a:cs typeface="Poppins" panose="00000500000000000000" pitchFamily="2" charset="0"/>
            </a:rPr>
            <a:t>mês de conscientização sobre a leucemia</a:t>
          </a:r>
        </a:p>
      </xdr:txBody>
    </xdr:sp>
    <xdr:clientData/>
  </xdr:twoCellAnchor>
  <xdr:twoCellAnchor editAs="oneCell">
    <xdr:from>
      <xdr:col>0</xdr:col>
      <xdr:colOff>533614</xdr:colOff>
      <xdr:row>0</xdr:row>
      <xdr:rowOff>659546</xdr:rowOff>
    </xdr:from>
    <xdr:to>
      <xdr:col>2</xdr:col>
      <xdr:colOff>632867</xdr:colOff>
      <xdr:row>0</xdr:row>
      <xdr:rowOff>1002582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614" y="659546"/>
          <a:ext cx="1314824" cy="343036"/>
        </a:xfrm>
        <a:prstGeom prst="rect">
          <a:avLst/>
        </a:prstGeom>
      </xdr:spPr>
    </xdr:pic>
    <xdr:clientData/>
  </xdr:twoCellAnchor>
  <xdr:twoCellAnchor editAs="oneCell">
    <xdr:from>
      <xdr:col>4</xdr:col>
      <xdr:colOff>1533071</xdr:colOff>
      <xdr:row>0</xdr:row>
      <xdr:rowOff>0</xdr:rowOff>
    </xdr:from>
    <xdr:to>
      <xdr:col>8</xdr:col>
      <xdr:colOff>124951</xdr:colOff>
      <xdr:row>1</xdr:row>
      <xdr:rowOff>6469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7857" y="0"/>
          <a:ext cx="5558737" cy="1321826"/>
        </a:xfrm>
        <a:prstGeom prst="rect">
          <a:avLst/>
        </a:prstGeom>
      </xdr:spPr>
    </xdr:pic>
    <xdr:clientData/>
  </xdr:twoCellAnchor>
  <xdr:twoCellAnchor editAs="oneCell">
    <xdr:from>
      <xdr:col>0</xdr:col>
      <xdr:colOff>5154</xdr:colOff>
      <xdr:row>3</xdr:row>
      <xdr:rowOff>508000</xdr:rowOff>
    </xdr:from>
    <xdr:to>
      <xdr:col>4</xdr:col>
      <xdr:colOff>6644</xdr:colOff>
      <xdr:row>14</xdr:row>
      <xdr:rowOff>14524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4" y="2343727"/>
          <a:ext cx="2576126" cy="51522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1420090</xdr:colOff>
      <xdr:row>0</xdr:row>
      <xdr:rowOff>0</xdr:rowOff>
    </xdr:from>
    <xdr:to>
      <xdr:col>11</xdr:col>
      <xdr:colOff>16918</xdr:colOff>
      <xdr:row>1</xdr:row>
      <xdr:rowOff>10469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3376" y="0"/>
          <a:ext cx="5563685" cy="1322651"/>
        </a:xfrm>
        <a:prstGeom prst="rect">
          <a:avLst/>
        </a:prstGeom>
      </xdr:spPr>
    </xdr:pic>
    <xdr:clientData/>
  </xdr:twoCellAnchor>
  <xdr:twoCellAnchor>
    <xdr:from>
      <xdr:col>7</xdr:col>
      <xdr:colOff>1591768</xdr:colOff>
      <xdr:row>0</xdr:row>
      <xdr:rowOff>235858</xdr:rowOff>
    </xdr:from>
    <xdr:to>
      <xdr:col>9</xdr:col>
      <xdr:colOff>367814</xdr:colOff>
      <xdr:row>0</xdr:row>
      <xdr:rowOff>1112532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821697" y="235858"/>
          <a:ext cx="2259474" cy="876674"/>
        </a:xfrm>
        <a:prstGeom prst="snip1Rect">
          <a:avLst/>
        </a:prstGeom>
        <a:solidFill>
          <a:srgbClr val="00B0F0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100" b="1">
              <a:latin typeface="Century Gothic" panose="020B0502020202020204" pitchFamily="34" charset="0"/>
              <a:cs typeface="Poppins" panose="00000500000000000000" pitchFamily="2" charset="0"/>
            </a:rPr>
            <a:t>Março Azul-Marinho: </a:t>
          </a:r>
          <a:r>
            <a:rPr lang="pt-BR" sz="1100">
              <a:latin typeface="Century Gothic" panose="020B0502020202020204" pitchFamily="34" charset="0"/>
              <a:cs typeface="Poppins" panose="00000500000000000000" pitchFamily="2" charset="0"/>
            </a:rPr>
            <a:t>mês de conscientização sobre o câncer colorretal</a:t>
          </a:r>
        </a:p>
      </xdr:txBody>
    </xdr:sp>
    <xdr:clientData/>
  </xdr:twoCellAnchor>
  <xdr:twoCellAnchor>
    <xdr:from>
      <xdr:col>9</xdr:col>
      <xdr:colOff>764667</xdr:colOff>
      <xdr:row>0</xdr:row>
      <xdr:rowOff>237458</xdr:rowOff>
    </xdr:from>
    <xdr:to>
      <xdr:col>10</xdr:col>
      <xdr:colOff>1282427</xdr:colOff>
      <xdr:row>0</xdr:row>
      <xdr:rowOff>1111464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1478024" y="237458"/>
          <a:ext cx="2259474" cy="874006"/>
        </a:xfrm>
        <a:prstGeom prst="snip1Rect">
          <a:avLst/>
        </a:prstGeom>
        <a:solidFill>
          <a:srgbClr val="C99BE5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100" b="1">
              <a:latin typeface="Century Gothic" panose="020B0502020202020204" pitchFamily="34" charset="0"/>
              <a:cs typeface="Poppins" panose="00000500000000000000" pitchFamily="2" charset="0"/>
            </a:rPr>
            <a:t>Março Lilás: </a:t>
          </a:r>
          <a:r>
            <a:rPr lang="pt-BR" sz="1100" b="0">
              <a:latin typeface="Century Gothic" panose="020B0502020202020204" pitchFamily="34" charset="0"/>
              <a:cs typeface="Poppins" panose="00000500000000000000" pitchFamily="2" charset="0"/>
            </a:rPr>
            <a:t>Mês de conscientização sobre o câncer de colo de útero</a:t>
          </a:r>
        </a:p>
      </xdr:txBody>
    </xdr:sp>
    <xdr:clientData/>
  </xdr:twoCellAnchor>
  <xdr:twoCellAnchor editAs="oneCell">
    <xdr:from>
      <xdr:col>0</xdr:col>
      <xdr:colOff>526143</xdr:colOff>
      <xdr:row>0</xdr:row>
      <xdr:rowOff>680358</xdr:rowOff>
    </xdr:from>
    <xdr:to>
      <xdr:col>2</xdr:col>
      <xdr:colOff>636818</xdr:colOff>
      <xdr:row>0</xdr:row>
      <xdr:rowOff>1020219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143" y="680358"/>
          <a:ext cx="1323071" cy="343036"/>
        </a:xfrm>
        <a:prstGeom prst="rect">
          <a:avLst/>
        </a:prstGeom>
      </xdr:spPr>
    </xdr:pic>
    <xdr:clientData/>
  </xdr:twoCellAnchor>
  <xdr:twoCellAnchor editAs="oneCell">
    <xdr:from>
      <xdr:col>4</xdr:col>
      <xdr:colOff>1569357</xdr:colOff>
      <xdr:row>0</xdr:row>
      <xdr:rowOff>0</xdr:rowOff>
    </xdr:from>
    <xdr:to>
      <xdr:col>8</xdr:col>
      <xdr:colOff>164660</xdr:colOff>
      <xdr:row>1</xdr:row>
      <xdr:rowOff>10469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7500" y="0"/>
          <a:ext cx="5565335" cy="13226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531090</xdr:rowOff>
    </xdr:from>
    <xdr:to>
      <xdr:col>4</xdr:col>
      <xdr:colOff>7139</xdr:colOff>
      <xdr:row>14</xdr:row>
      <xdr:rowOff>11100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66817"/>
          <a:ext cx="2578600" cy="51571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1443181</xdr:colOff>
      <xdr:row>0</xdr:row>
      <xdr:rowOff>0</xdr:rowOff>
    </xdr:from>
    <xdr:to>
      <xdr:col>11</xdr:col>
      <xdr:colOff>46607</xdr:colOff>
      <xdr:row>1</xdr:row>
      <xdr:rowOff>8119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6467" y="0"/>
          <a:ext cx="5570283" cy="1323476"/>
        </a:xfrm>
        <a:prstGeom prst="rect">
          <a:avLst/>
        </a:prstGeom>
      </xdr:spPr>
    </xdr:pic>
    <xdr:clientData/>
  </xdr:twoCellAnchor>
  <xdr:twoCellAnchor>
    <xdr:from>
      <xdr:col>8</xdr:col>
      <xdr:colOff>235857</xdr:colOff>
      <xdr:row>0</xdr:row>
      <xdr:rowOff>325503</xdr:rowOff>
    </xdr:from>
    <xdr:to>
      <xdr:col>9</xdr:col>
      <xdr:colOff>508000</xdr:colOff>
      <xdr:row>0</xdr:row>
      <xdr:rowOff>1070429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760857" y="325503"/>
          <a:ext cx="2013857" cy="744926"/>
        </a:xfrm>
        <a:prstGeom prst="snip1Rect">
          <a:avLst/>
        </a:prstGeom>
        <a:solidFill>
          <a:schemeClr val="accent1">
            <a:lumMod val="60000"/>
            <a:lumOff val="40000"/>
          </a:schemeClr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900" b="1">
              <a:latin typeface="Century Gothic" panose="020B0502020202020204" pitchFamily="34" charset="0"/>
              <a:cs typeface="Poppins" panose="00000500000000000000" pitchFamily="2" charset="0"/>
            </a:rPr>
            <a:t>Abril Verde: </a:t>
          </a:r>
          <a:r>
            <a:rPr lang="pt-BR" sz="900" b="0">
              <a:latin typeface="Century Gothic" panose="020B0502020202020204" pitchFamily="34" charset="0"/>
              <a:cs typeface="Poppins" panose="00000500000000000000" pitchFamily="2" charset="0"/>
            </a:rPr>
            <a:t>Conscientização sobre saúde e segurança no trabalho</a:t>
          </a:r>
        </a:p>
      </xdr:txBody>
    </xdr:sp>
    <xdr:clientData/>
  </xdr:twoCellAnchor>
  <xdr:twoCellAnchor>
    <xdr:from>
      <xdr:col>9</xdr:col>
      <xdr:colOff>949831</xdr:colOff>
      <xdr:row>0</xdr:row>
      <xdr:rowOff>326571</xdr:rowOff>
    </xdr:from>
    <xdr:to>
      <xdr:col>10</xdr:col>
      <xdr:colOff>1260928</xdr:colOff>
      <xdr:row>0</xdr:row>
      <xdr:rowOff>1052286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12216545" y="326571"/>
          <a:ext cx="2052812" cy="725715"/>
        </a:xfrm>
        <a:prstGeom prst="snip1Rect">
          <a:avLst/>
        </a:prstGeom>
        <a:solidFill>
          <a:schemeClr val="accent3">
            <a:lumMod val="60000"/>
            <a:lumOff val="40000"/>
          </a:schemeClr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900" b="1">
              <a:latin typeface="Century Gothic" panose="020B0502020202020204" pitchFamily="34" charset="0"/>
              <a:cs typeface="Poppins" panose="00000500000000000000" pitchFamily="2" charset="0"/>
            </a:rPr>
            <a:t>Abril Azul: </a:t>
          </a:r>
          <a:r>
            <a:rPr lang="pt-BR" sz="900" b="0">
              <a:latin typeface="Century Gothic" panose="020B0502020202020204" pitchFamily="34" charset="0"/>
              <a:cs typeface="Poppins" panose="00000500000000000000" pitchFamily="2" charset="0"/>
            </a:rPr>
            <a:t>Mês de Prevenção e Conscientização sobre o Autismo</a:t>
          </a:r>
        </a:p>
      </xdr:txBody>
    </xdr:sp>
    <xdr:clientData/>
  </xdr:twoCellAnchor>
  <xdr:twoCellAnchor editAs="oneCell">
    <xdr:from>
      <xdr:col>5</xdr:col>
      <xdr:colOff>290286</xdr:colOff>
      <xdr:row>0</xdr:row>
      <xdr:rowOff>0</xdr:rowOff>
    </xdr:from>
    <xdr:to>
      <xdr:col>8</xdr:col>
      <xdr:colOff>637076</xdr:colOff>
      <xdr:row>1</xdr:row>
      <xdr:rowOff>8119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0143" y="0"/>
          <a:ext cx="5571933" cy="1323476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508000</xdr:colOff>
      <xdr:row>0</xdr:row>
      <xdr:rowOff>635001</xdr:rowOff>
    </xdr:from>
    <xdr:to>
      <xdr:col>2</xdr:col>
      <xdr:colOff>623747</xdr:colOff>
      <xdr:row>0</xdr:row>
      <xdr:rowOff>978037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0" y="635001"/>
          <a:ext cx="1331318" cy="343036"/>
        </a:xfrm>
        <a:prstGeom prst="rect">
          <a:avLst/>
        </a:prstGeom>
      </xdr:spPr>
    </xdr:pic>
    <xdr:clientData/>
  </xdr:twoCellAnchor>
  <xdr:twoCellAnchor editAs="oneCell">
    <xdr:from>
      <xdr:col>0</xdr:col>
      <xdr:colOff>8864</xdr:colOff>
      <xdr:row>5</xdr:row>
      <xdr:rowOff>71426</xdr:rowOff>
    </xdr:from>
    <xdr:to>
      <xdr:col>4</xdr:col>
      <xdr:colOff>206</xdr:colOff>
      <xdr:row>14</xdr:row>
      <xdr:rowOff>7927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4" y="2842335"/>
          <a:ext cx="2565978" cy="513195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1106714</xdr:colOff>
      <xdr:row>0</xdr:row>
      <xdr:rowOff>0</xdr:rowOff>
    </xdr:from>
    <xdr:to>
      <xdr:col>7</xdr:col>
      <xdr:colOff>110932</xdr:colOff>
      <xdr:row>1</xdr:row>
      <xdr:rowOff>8119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0532" y="0"/>
          <a:ext cx="5585127" cy="1324301"/>
        </a:xfrm>
        <a:prstGeom prst="rect">
          <a:avLst/>
        </a:prstGeom>
      </xdr:spPr>
    </xdr:pic>
    <xdr:clientData/>
  </xdr:twoCellAnchor>
  <xdr:twoCellAnchor editAs="oneCell">
    <xdr:from>
      <xdr:col>7</xdr:col>
      <xdr:colOff>1524823</xdr:colOff>
      <xdr:row>0</xdr:row>
      <xdr:rowOff>0</xdr:rowOff>
    </xdr:from>
    <xdr:to>
      <xdr:col>11</xdr:col>
      <xdr:colOff>128249</xdr:colOff>
      <xdr:row>1</xdr:row>
      <xdr:rowOff>8119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8109" y="0"/>
          <a:ext cx="5570283" cy="1323476"/>
        </a:xfrm>
        <a:prstGeom prst="rect">
          <a:avLst/>
        </a:prstGeom>
      </xdr:spPr>
    </xdr:pic>
    <xdr:clientData/>
  </xdr:twoCellAnchor>
  <xdr:twoCellAnchor>
    <xdr:from>
      <xdr:col>6</xdr:col>
      <xdr:colOff>214999</xdr:colOff>
      <xdr:row>0</xdr:row>
      <xdr:rowOff>205587</xdr:rowOff>
    </xdr:from>
    <xdr:to>
      <xdr:col>6</xdr:col>
      <xdr:colOff>1433287</xdr:colOff>
      <xdr:row>0</xdr:row>
      <xdr:rowOff>1070429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6256570" y="205587"/>
          <a:ext cx="1218288" cy="864842"/>
        </a:xfrm>
        <a:prstGeom prst="snip1Rect">
          <a:avLst/>
        </a:prstGeom>
        <a:solidFill>
          <a:schemeClr val="bg1">
            <a:lumMod val="75000"/>
          </a:schemeClr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900" b="1">
              <a:latin typeface="Century Gothic" panose="020B0502020202020204" pitchFamily="34" charset="0"/>
              <a:cs typeface="Poppins" panose="00000500000000000000" pitchFamily="2" charset="0"/>
            </a:rPr>
            <a:t>Maio Cinza: </a:t>
          </a:r>
          <a:r>
            <a:rPr lang="pt-BR" sz="900" b="0">
              <a:latin typeface="Century Gothic" panose="020B0502020202020204" pitchFamily="34" charset="0"/>
              <a:cs typeface="Poppins" panose="00000500000000000000" pitchFamily="2" charset="0"/>
            </a:rPr>
            <a:t>Mês de combate ao câncer cerebral</a:t>
          </a:r>
        </a:p>
      </xdr:txBody>
    </xdr:sp>
    <xdr:clientData/>
  </xdr:twoCellAnchor>
  <xdr:twoCellAnchor>
    <xdr:from>
      <xdr:col>6</xdr:col>
      <xdr:colOff>1567516</xdr:colOff>
      <xdr:row>0</xdr:row>
      <xdr:rowOff>205783</xdr:rowOff>
    </xdr:from>
    <xdr:to>
      <xdr:col>7</xdr:col>
      <xdr:colOff>1505857</xdr:colOff>
      <xdr:row>0</xdr:row>
      <xdr:rowOff>1115787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7609087" y="205783"/>
          <a:ext cx="1680056" cy="910004"/>
        </a:xfrm>
        <a:prstGeom prst="snip1Rect">
          <a:avLst/>
        </a:prstGeom>
        <a:solidFill>
          <a:srgbClr val="C99BE5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900" b="1">
              <a:latin typeface="Century Gothic" panose="020B0502020202020204" pitchFamily="34" charset="0"/>
              <a:cs typeface="Poppins" panose="00000500000000000000" pitchFamily="2" charset="0"/>
            </a:rPr>
            <a:t>Maio Roxo:</a:t>
          </a:r>
          <a:r>
            <a:rPr lang="pt-BR" sz="900" b="1" baseline="0">
              <a:latin typeface="Century Gothic" panose="020B0502020202020204" pitchFamily="34" charset="0"/>
              <a:cs typeface="Poppins" panose="00000500000000000000" pitchFamily="2" charset="0"/>
            </a:rPr>
            <a:t> </a:t>
          </a:r>
          <a:r>
            <a:rPr lang="pt-BR" sz="900" b="0">
              <a:latin typeface="Century Gothic" panose="020B0502020202020204" pitchFamily="34" charset="0"/>
              <a:cs typeface="Poppins" panose="00000500000000000000" pitchFamily="2" charset="0"/>
            </a:rPr>
            <a:t>Conscientização sobre as doenças inflamatórias intestinais</a:t>
          </a:r>
        </a:p>
      </xdr:txBody>
    </xdr:sp>
    <xdr:clientData/>
  </xdr:twoCellAnchor>
  <xdr:twoCellAnchor>
    <xdr:from>
      <xdr:col>7</xdr:col>
      <xdr:colOff>1651000</xdr:colOff>
      <xdr:row>0</xdr:row>
      <xdr:rowOff>136071</xdr:rowOff>
    </xdr:from>
    <xdr:to>
      <xdr:col>9</xdr:col>
      <xdr:colOff>226787</xdr:colOff>
      <xdr:row>0</xdr:row>
      <xdr:rowOff>1147947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9434286" y="136071"/>
          <a:ext cx="2059215" cy="1011876"/>
        </a:xfrm>
        <a:prstGeom prst="snip1Rect">
          <a:avLst/>
        </a:prstGeom>
        <a:solidFill>
          <a:srgbClr val="FF0000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900" b="1">
              <a:latin typeface="Century Gothic" panose="020B0502020202020204" pitchFamily="34" charset="0"/>
              <a:cs typeface="Poppins" panose="00000500000000000000" pitchFamily="2" charset="0"/>
            </a:rPr>
            <a:t> Maio</a:t>
          </a:r>
          <a:r>
            <a:rPr lang="pt-BR" sz="900" b="1" baseline="0">
              <a:latin typeface="Century Gothic" panose="020B0502020202020204" pitchFamily="34" charset="0"/>
              <a:cs typeface="Poppins" panose="00000500000000000000" pitchFamily="2" charset="0"/>
            </a:rPr>
            <a:t> Vermelho</a:t>
          </a:r>
          <a:r>
            <a:rPr lang="pt-BR" sz="900" b="1">
              <a:latin typeface="Century Gothic" panose="020B0502020202020204" pitchFamily="34" charset="0"/>
              <a:cs typeface="Poppins" panose="00000500000000000000" pitchFamily="2" charset="0"/>
            </a:rPr>
            <a:t>:</a:t>
          </a:r>
          <a:r>
            <a:rPr lang="pt-BR" sz="900" b="1" baseline="0">
              <a:latin typeface="Century Gothic" panose="020B0502020202020204" pitchFamily="34" charset="0"/>
              <a:cs typeface="Poppins" panose="00000500000000000000" pitchFamily="2" charset="0"/>
            </a:rPr>
            <a:t> </a:t>
          </a:r>
          <a:r>
            <a:rPr lang="pt-BR" sz="900" b="0">
              <a:latin typeface="Century Gothic" panose="020B0502020202020204" pitchFamily="34" charset="0"/>
              <a:cs typeface="Poppins" panose="00000500000000000000" pitchFamily="2" charset="0"/>
            </a:rPr>
            <a:t>Campanha de conscientização sobre a hipertensão arterial e saúde do coração</a:t>
          </a:r>
        </a:p>
      </xdr:txBody>
    </xdr:sp>
    <xdr:clientData/>
  </xdr:twoCellAnchor>
  <xdr:twoCellAnchor>
    <xdr:from>
      <xdr:col>9</xdr:col>
      <xdr:colOff>331471</xdr:colOff>
      <xdr:row>0</xdr:row>
      <xdr:rowOff>154214</xdr:rowOff>
    </xdr:from>
    <xdr:to>
      <xdr:col>9</xdr:col>
      <xdr:colOff>1660073</xdr:colOff>
      <xdr:row>0</xdr:row>
      <xdr:rowOff>1134752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/>
      </xdr:nvSpPr>
      <xdr:spPr>
        <a:xfrm>
          <a:off x="11598185" y="154214"/>
          <a:ext cx="1328602" cy="980538"/>
        </a:xfrm>
        <a:prstGeom prst="snip1Rect">
          <a:avLst/>
        </a:prstGeom>
        <a:solidFill>
          <a:srgbClr val="FFCCFF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900" b="1">
              <a:latin typeface="Century Gothic" panose="020B0502020202020204" pitchFamily="34" charset="0"/>
              <a:cs typeface="Poppins" panose="00000500000000000000" pitchFamily="2" charset="0"/>
            </a:rPr>
            <a:t> Maio</a:t>
          </a:r>
          <a:r>
            <a:rPr lang="pt-BR" sz="900" b="1" baseline="0">
              <a:latin typeface="Century Gothic" panose="020B0502020202020204" pitchFamily="34" charset="0"/>
              <a:cs typeface="Poppins" panose="00000500000000000000" pitchFamily="2" charset="0"/>
            </a:rPr>
            <a:t> Furta-Cor</a:t>
          </a:r>
          <a:r>
            <a:rPr lang="pt-BR" sz="900" b="1">
              <a:latin typeface="Century Gothic" panose="020B0502020202020204" pitchFamily="34" charset="0"/>
              <a:cs typeface="Poppins" panose="00000500000000000000" pitchFamily="2" charset="0"/>
            </a:rPr>
            <a:t>:</a:t>
          </a:r>
          <a:r>
            <a:rPr lang="pt-BR" sz="900" b="1" baseline="0">
              <a:latin typeface="Century Gothic" panose="020B0502020202020204" pitchFamily="34" charset="0"/>
              <a:cs typeface="Poppins" panose="00000500000000000000" pitchFamily="2" charset="0"/>
            </a:rPr>
            <a:t> </a:t>
          </a:r>
          <a:r>
            <a:rPr lang="pt-BR" sz="900" b="0">
              <a:latin typeface="Century Gothic" panose="020B0502020202020204" pitchFamily="34" charset="0"/>
              <a:cs typeface="Poppins" panose="00000500000000000000" pitchFamily="2" charset="0"/>
            </a:rPr>
            <a:t>Conscientização sobre a saúde mental materna</a:t>
          </a:r>
        </a:p>
      </xdr:txBody>
    </xdr:sp>
    <xdr:clientData/>
  </xdr:twoCellAnchor>
  <xdr:twoCellAnchor>
    <xdr:from>
      <xdr:col>10</xdr:col>
      <xdr:colOff>46327</xdr:colOff>
      <xdr:row>0</xdr:row>
      <xdr:rowOff>145143</xdr:rowOff>
    </xdr:from>
    <xdr:to>
      <xdr:col>10</xdr:col>
      <xdr:colOff>1424213</xdr:colOff>
      <xdr:row>0</xdr:row>
      <xdr:rowOff>1141351</xdr:rowOff>
    </xdr:to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13054756" y="145143"/>
          <a:ext cx="1377886" cy="996208"/>
        </a:xfrm>
        <a:prstGeom prst="snip1Rect">
          <a:avLst/>
        </a:prstGeom>
        <a:solidFill>
          <a:schemeClr val="accent4">
            <a:lumMod val="60000"/>
            <a:lumOff val="40000"/>
          </a:schemeClr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900" b="1">
              <a:latin typeface="Century Gothic" panose="020B0502020202020204" pitchFamily="34" charset="0"/>
              <a:cs typeface="Poppins" panose="00000500000000000000" pitchFamily="2" charset="0"/>
            </a:rPr>
            <a:t> Maio</a:t>
          </a:r>
          <a:r>
            <a:rPr lang="pt-BR" sz="900" b="1" baseline="0">
              <a:latin typeface="Century Gothic" panose="020B0502020202020204" pitchFamily="34" charset="0"/>
              <a:cs typeface="Poppins" panose="00000500000000000000" pitchFamily="2" charset="0"/>
            </a:rPr>
            <a:t> Amarelo: </a:t>
          </a:r>
          <a:r>
            <a:rPr lang="pt-BR" sz="900" b="0">
              <a:latin typeface="Century Gothic" panose="020B0502020202020204" pitchFamily="34" charset="0"/>
              <a:cs typeface="Poppins" panose="00000500000000000000" pitchFamily="2" charset="0"/>
            </a:rPr>
            <a:t> Conscientização sobre a segurança no trânsito</a:t>
          </a:r>
        </a:p>
      </xdr:txBody>
    </xdr:sp>
    <xdr:clientData/>
  </xdr:twoCellAnchor>
  <xdr:twoCellAnchor editAs="oneCell">
    <xdr:from>
      <xdr:col>0</xdr:col>
      <xdr:colOff>517071</xdr:colOff>
      <xdr:row>0</xdr:row>
      <xdr:rowOff>625929</xdr:rowOff>
    </xdr:from>
    <xdr:to>
      <xdr:col>2</xdr:col>
      <xdr:colOff>632818</xdr:colOff>
      <xdr:row>0</xdr:row>
      <xdr:rowOff>968965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1" y="625929"/>
          <a:ext cx="1331318" cy="343036"/>
        </a:xfrm>
        <a:prstGeom prst="rect">
          <a:avLst/>
        </a:prstGeom>
      </xdr:spPr>
    </xdr:pic>
    <xdr:clientData/>
  </xdr:twoCellAnchor>
  <xdr:twoCellAnchor editAs="oneCell">
    <xdr:from>
      <xdr:col>0</xdr:col>
      <xdr:colOff>5154</xdr:colOff>
      <xdr:row>3</xdr:row>
      <xdr:rowOff>544285</xdr:rowOff>
    </xdr:from>
    <xdr:to>
      <xdr:col>3</xdr:col>
      <xdr:colOff>179574</xdr:colOff>
      <xdr:row>14</xdr:row>
      <xdr:rowOff>27215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4" y="2380012"/>
          <a:ext cx="2564329" cy="512865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1330695</xdr:colOff>
      <xdr:row>0</xdr:row>
      <xdr:rowOff>0</xdr:rowOff>
    </xdr:from>
    <xdr:to>
      <xdr:col>10</xdr:col>
      <xdr:colOff>1675835</xdr:colOff>
      <xdr:row>1</xdr:row>
      <xdr:rowOff>8119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3981" y="0"/>
          <a:ext cx="5570283" cy="1323476"/>
        </a:xfrm>
        <a:prstGeom prst="rect">
          <a:avLst/>
        </a:prstGeom>
      </xdr:spPr>
    </xdr:pic>
    <xdr:clientData/>
  </xdr:twoCellAnchor>
  <xdr:twoCellAnchor>
    <xdr:from>
      <xdr:col>6</xdr:col>
      <xdr:colOff>1583872</xdr:colOff>
      <xdr:row>0</xdr:row>
      <xdr:rowOff>267608</xdr:rowOff>
    </xdr:from>
    <xdr:to>
      <xdr:col>8</xdr:col>
      <xdr:colOff>107043</xdr:colOff>
      <xdr:row>0</xdr:row>
      <xdr:rowOff>1052286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7625443" y="267608"/>
          <a:ext cx="2006600" cy="784678"/>
        </a:xfrm>
        <a:prstGeom prst="snip1Rect">
          <a:avLst/>
        </a:prstGeom>
        <a:solidFill>
          <a:srgbClr val="FF0000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900" b="1">
              <a:latin typeface="Century Gothic" panose="020B0502020202020204" pitchFamily="34" charset="0"/>
              <a:cs typeface="Poppins" panose="00000500000000000000" pitchFamily="2" charset="0"/>
            </a:rPr>
            <a:t>Junho Vermelho</a:t>
          </a:r>
          <a:r>
            <a:rPr lang="pt-BR" sz="900" b="1" baseline="0">
              <a:latin typeface="Century Gothic" panose="020B0502020202020204" pitchFamily="34" charset="0"/>
              <a:cs typeface="Poppins" panose="00000500000000000000" pitchFamily="2" charset="0"/>
            </a:rPr>
            <a:t>: </a:t>
          </a:r>
          <a:r>
            <a:rPr lang="pt-BR" sz="900" b="0">
              <a:latin typeface="Century Gothic" panose="020B0502020202020204" pitchFamily="34" charset="0"/>
              <a:cs typeface="Poppins" panose="00000500000000000000" pitchFamily="2" charset="0"/>
            </a:rPr>
            <a:t>Campanha de conscientização sobre a doação de sangue</a:t>
          </a:r>
        </a:p>
      </xdr:txBody>
    </xdr:sp>
    <xdr:clientData/>
  </xdr:twoCellAnchor>
  <xdr:twoCellAnchor>
    <xdr:from>
      <xdr:col>8</xdr:col>
      <xdr:colOff>513442</xdr:colOff>
      <xdr:row>0</xdr:row>
      <xdr:rowOff>296635</xdr:rowOff>
    </xdr:from>
    <xdr:to>
      <xdr:col>9</xdr:col>
      <xdr:colOff>778328</xdr:colOff>
      <xdr:row>0</xdr:row>
      <xdr:rowOff>1038840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10038442" y="296635"/>
          <a:ext cx="2006600" cy="742205"/>
        </a:xfrm>
        <a:prstGeom prst="snip1Rect">
          <a:avLst/>
        </a:prstGeom>
        <a:solidFill>
          <a:schemeClr val="accent2">
            <a:lumMod val="60000"/>
            <a:lumOff val="40000"/>
          </a:schemeClr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900" b="1">
              <a:latin typeface="Century Gothic" panose="020B0502020202020204" pitchFamily="34" charset="0"/>
              <a:cs typeface="Poppins" panose="00000500000000000000" pitchFamily="2" charset="0"/>
            </a:rPr>
            <a:t>Junho Laranja</a:t>
          </a:r>
          <a:r>
            <a:rPr lang="pt-BR" sz="900" b="1" baseline="0">
              <a:latin typeface="Century Gothic" panose="020B0502020202020204" pitchFamily="34" charset="0"/>
              <a:cs typeface="Poppins" panose="00000500000000000000" pitchFamily="2" charset="0"/>
            </a:rPr>
            <a:t>: </a:t>
          </a:r>
          <a:r>
            <a:rPr lang="pt-BR" sz="900" b="0">
              <a:latin typeface="Century Gothic" panose="020B0502020202020204" pitchFamily="34" charset="0"/>
              <a:cs typeface="Poppins" panose="00000500000000000000" pitchFamily="2" charset="0"/>
            </a:rPr>
            <a:t>Conscientização sobre a anemia e leucemia</a:t>
          </a:r>
        </a:p>
      </xdr:txBody>
    </xdr:sp>
    <xdr:clientData/>
  </xdr:twoCellAnchor>
  <xdr:twoCellAnchor>
    <xdr:from>
      <xdr:col>9</xdr:col>
      <xdr:colOff>1103086</xdr:colOff>
      <xdr:row>0</xdr:row>
      <xdr:rowOff>310243</xdr:rowOff>
    </xdr:from>
    <xdr:to>
      <xdr:col>10</xdr:col>
      <xdr:colOff>1367971</xdr:colOff>
      <xdr:row>0</xdr:row>
      <xdr:rowOff>1052448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12369800" y="310243"/>
          <a:ext cx="2006600" cy="742205"/>
        </a:xfrm>
        <a:prstGeom prst="snip1Rect">
          <a:avLst/>
        </a:prstGeom>
        <a:solidFill>
          <a:schemeClr val="accent1">
            <a:lumMod val="60000"/>
            <a:lumOff val="40000"/>
          </a:schemeClr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900" b="1">
              <a:latin typeface="Century Gothic" panose="020B0502020202020204" pitchFamily="34" charset="0"/>
              <a:cs typeface="Poppins" panose="00000500000000000000" pitchFamily="2" charset="0"/>
            </a:rPr>
            <a:t>Junho Verde</a:t>
          </a:r>
          <a:r>
            <a:rPr lang="pt-BR" sz="900" b="1" baseline="0">
              <a:latin typeface="Century Gothic" panose="020B0502020202020204" pitchFamily="34" charset="0"/>
              <a:cs typeface="Poppins" panose="00000500000000000000" pitchFamily="2" charset="0"/>
            </a:rPr>
            <a:t>: </a:t>
          </a:r>
          <a:r>
            <a:rPr lang="pt-BR" sz="900" b="0">
              <a:latin typeface="Century Gothic" panose="020B0502020202020204" pitchFamily="34" charset="0"/>
              <a:cs typeface="Poppins" panose="00000500000000000000" pitchFamily="2" charset="0"/>
            </a:rPr>
            <a:t>Campanha voltada para a conscientização ambiental</a:t>
          </a:r>
        </a:p>
      </xdr:txBody>
    </xdr:sp>
    <xdr:clientData/>
  </xdr:twoCellAnchor>
  <xdr:twoCellAnchor editAs="oneCell">
    <xdr:from>
      <xdr:col>3</xdr:col>
      <xdr:colOff>168729</xdr:colOff>
      <xdr:row>0</xdr:row>
      <xdr:rowOff>0</xdr:rowOff>
    </xdr:from>
    <xdr:to>
      <xdr:col>7</xdr:col>
      <xdr:colOff>334090</xdr:colOff>
      <xdr:row>1</xdr:row>
      <xdr:rowOff>8119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5443" y="0"/>
          <a:ext cx="5571933" cy="1323476"/>
        </a:xfrm>
        <a:prstGeom prst="rect">
          <a:avLst/>
        </a:prstGeom>
      </xdr:spPr>
    </xdr:pic>
    <xdr:clientData/>
  </xdr:twoCellAnchor>
  <xdr:twoCellAnchor editAs="oneCell">
    <xdr:from>
      <xdr:col>0</xdr:col>
      <xdr:colOff>573975</xdr:colOff>
      <xdr:row>0</xdr:row>
      <xdr:rowOff>818902</xdr:rowOff>
    </xdr:from>
    <xdr:to>
      <xdr:col>2</xdr:col>
      <xdr:colOff>689722</xdr:colOff>
      <xdr:row>0</xdr:row>
      <xdr:rowOff>1161938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975" y="818902"/>
          <a:ext cx="1339565" cy="343036"/>
        </a:xfrm>
        <a:prstGeom prst="rect">
          <a:avLst/>
        </a:prstGeom>
      </xdr:spPr>
    </xdr:pic>
    <xdr:clientData/>
  </xdr:twoCellAnchor>
  <xdr:twoCellAnchor editAs="oneCell">
    <xdr:from>
      <xdr:col>0</xdr:col>
      <xdr:colOff>14226</xdr:colOff>
      <xdr:row>3</xdr:row>
      <xdr:rowOff>540666</xdr:rowOff>
    </xdr:from>
    <xdr:to>
      <xdr:col>3</xdr:col>
      <xdr:colOff>179574</xdr:colOff>
      <xdr:row>14</xdr:row>
      <xdr:rowOff>5452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6" y="2376393"/>
          <a:ext cx="2555257" cy="51105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1400544</xdr:colOff>
      <xdr:row>0</xdr:row>
      <xdr:rowOff>0</xdr:rowOff>
    </xdr:from>
    <xdr:to>
      <xdr:col>11</xdr:col>
      <xdr:colOff>3970</xdr:colOff>
      <xdr:row>1</xdr:row>
      <xdr:rowOff>8119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3830" y="0"/>
          <a:ext cx="5570283" cy="1323476"/>
        </a:xfrm>
        <a:prstGeom prst="rect">
          <a:avLst/>
        </a:prstGeom>
      </xdr:spPr>
    </xdr:pic>
    <xdr:clientData/>
  </xdr:twoCellAnchor>
  <xdr:twoCellAnchor>
    <xdr:from>
      <xdr:col>8</xdr:col>
      <xdr:colOff>524328</xdr:colOff>
      <xdr:row>0</xdr:row>
      <xdr:rowOff>295729</xdr:rowOff>
    </xdr:from>
    <xdr:to>
      <xdr:col>9</xdr:col>
      <xdr:colOff>807357</xdr:colOff>
      <xdr:row>0</xdr:row>
      <xdr:rowOff>1043214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10049328" y="295729"/>
          <a:ext cx="2024743" cy="747485"/>
        </a:xfrm>
        <a:prstGeom prst="snip1Rect">
          <a:avLst/>
        </a:prstGeom>
        <a:solidFill>
          <a:schemeClr val="accent1">
            <a:lumMod val="60000"/>
            <a:lumOff val="40000"/>
          </a:schemeClr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900" b="1">
              <a:latin typeface="Century Gothic" panose="020B0502020202020204" pitchFamily="34" charset="0"/>
              <a:cs typeface="Poppins" panose="00000500000000000000" pitchFamily="2" charset="0"/>
            </a:rPr>
            <a:t>Julho Verde</a:t>
          </a:r>
          <a:r>
            <a:rPr lang="pt-BR" sz="900" b="1" baseline="0">
              <a:latin typeface="Century Gothic" panose="020B0502020202020204" pitchFamily="34" charset="0"/>
              <a:cs typeface="Poppins" panose="00000500000000000000" pitchFamily="2" charset="0"/>
            </a:rPr>
            <a:t>: </a:t>
          </a:r>
          <a:r>
            <a:rPr lang="pt-BR" sz="900" b="0">
              <a:latin typeface="Century Gothic" panose="020B0502020202020204" pitchFamily="34" charset="0"/>
              <a:cs typeface="Poppins" panose="00000500000000000000" pitchFamily="2" charset="0"/>
            </a:rPr>
            <a:t>Conscientização sobre o câncer de cabeça e pescoço</a:t>
          </a:r>
        </a:p>
      </xdr:txBody>
    </xdr:sp>
    <xdr:clientData/>
  </xdr:twoCellAnchor>
  <xdr:twoCellAnchor>
    <xdr:from>
      <xdr:col>9</xdr:col>
      <xdr:colOff>1100364</xdr:colOff>
      <xdr:row>0</xdr:row>
      <xdr:rowOff>283936</xdr:rowOff>
    </xdr:from>
    <xdr:to>
      <xdr:col>10</xdr:col>
      <xdr:colOff>1357992</xdr:colOff>
      <xdr:row>0</xdr:row>
      <xdr:rowOff>1021605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12367078" y="283936"/>
          <a:ext cx="1999343" cy="737669"/>
        </a:xfrm>
        <a:prstGeom prst="snip1Rect">
          <a:avLst/>
        </a:prstGeom>
        <a:solidFill>
          <a:schemeClr val="accent4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900" b="1">
              <a:latin typeface="Century Gothic" panose="020B0502020202020204" pitchFamily="34" charset="0"/>
              <a:cs typeface="Poppins" panose="00000500000000000000" pitchFamily="2" charset="0"/>
            </a:rPr>
            <a:t>Julho Amarelo</a:t>
          </a:r>
          <a:r>
            <a:rPr lang="pt-BR" sz="900" b="1" baseline="0">
              <a:latin typeface="Century Gothic" panose="020B0502020202020204" pitchFamily="34" charset="0"/>
              <a:cs typeface="Poppins" panose="00000500000000000000" pitchFamily="2" charset="0"/>
            </a:rPr>
            <a:t>: </a:t>
          </a:r>
          <a:r>
            <a:rPr lang="pt-BR" sz="900" b="0">
              <a:latin typeface="Century Gothic" panose="020B0502020202020204" pitchFamily="34" charset="0"/>
              <a:cs typeface="Poppins" panose="00000500000000000000" pitchFamily="2" charset="0"/>
            </a:rPr>
            <a:t>Conscientização e combate às hepatites virais</a:t>
          </a:r>
        </a:p>
      </xdr:txBody>
    </xdr:sp>
    <xdr:clientData/>
  </xdr:twoCellAnchor>
  <xdr:twoCellAnchor editAs="oneCell">
    <xdr:from>
      <xdr:col>0</xdr:col>
      <xdr:colOff>550883</xdr:colOff>
      <xdr:row>0</xdr:row>
      <xdr:rowOff>821378</xdr:rowOff>
    </xdr:from>
    <xdr:to>
      <xdr:col>2</xdr:col>
      <xdr:colOff>666630</xdr:colOff>
      <xdr:row>0</xdr:row>
      <xdr:rowOff>1164414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883" y="821378"/>
          <a:ext cx="1339565" cy="343036"/>
        </a:xfrm>
        <a:prstGeom prst="rect">
          <a:avLst/>
        </a:prstGeom>
      </xdr:spPr>
    </xdr:pic>
    <xdr:clientData/>
  </xdr:twoCellAnchor>
  <xdr:twoCellAnchor editAs="oneCell">
    <xdr:from>
      <xdr:col>5</xdr:col>
      <xdr:colOff>565149</xdr:colOff>
      <xdr:row>0</xdr:row>
      <xdr:rowOff>0</xdr:rowOff>
    </xdr:from>
    <xdr:to>
      <xdr:col>8</xdr:col>
      <xdr:colOff>911939</xdr:colOff>
      <xdr:row>1</xdr:row>
      <xdr:rowOff>8119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5006" y="0"/>
          <a:ext cx="5571933" cy="1323476"/>
        </a:xfrm>
        <a:prstGeom prst="rect">
          <a:avLst/>
        </a:prstGeom>
      </xdr:spPr>
    </xdr:pic>
    <xdr:clientData/>
  </xdr:twoCellAnchor>
  <xdr:twoCellAnchor editAs="oneCell">
    <xdr:from>
      <xdr:col>0</xdr:col>
      <xdr:colOff>3504</xdr:colOff>
      <xdr:row>3</xdr:row>
      <xdr:rowOff>690758</xdr:rowOff>
    </xdr:from>
    <xdr:to>
      <xdr:col>4</xdr:col>
      <xdr:colOff>5566</xdr:colOff>
      <xdr:row>14</xdr:row>
      <xdr:rowOff>13699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4" y="2526485"/>
          <a:ext cx="2576698" cy="515339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1361539</xdr:colOff>
      <xdr:row>0</xdr:row>
      <xdr:rowOff>0</xdr:rowOff>
    </xdr:from>
    <xdr:to>
      <xdr:col>10</xdr:col>
      <xdr:colOff>1701731</xdr:colOff>
      <xdr:row>1</xdr:row>
      <xdr:rowOff>7294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6266" y="0"/>
          <a:ext cx="5570283" cy="1323476"/>
        </a:xfrm>
        <a:prstGeom prst="rect">
          <a:avLst/>
        </a:prstGeom>
      </xdr:spPr>
    </xdr:pic>
    <xdr:clientData/>
  </xdr:twoCellAnchor>
  <xdr:twoCellAnchor>
    <xdr:from>
      <xdr:col>6</xdr:col>
      <xdr:colOff>1327727</xdr:colOff>
      <xdr:row>0</xdr:row>
      <xdr:rowOff>288637</xdr:rowOff>
    </xdr:from>
    <xdr:to>
      <xdr:col>7</xdr:col>
      <xdr:colOff>1609107</xdr:colOff>
      <xdr:row>0</xdr:row>
      <xdr:rowOff>1036122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7389091" y="288637"/>
          <a:ext cx="2024743" cy="747485"/>
        </a:xfrm>
        <a:prstGeom prst="snip1Rect">
          <a:avLst/>
        </a:prstGeom>
        <a:solidFill>
          <a:schemeClr val="accent4">
            <a:lumMod val="60000"/>
            <a:lumOff val="40000"/>
          </a:schemeClr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900" b="1">
              <a:latin typeface="Century Gothic" panose="020B0502020202020204" pitchFamily="34" charset="0"/>
              <a:cs typeface="Poppins" panose="00000500000000000000" pitchFamily="2" charset="0"/>
            </a:rPr>
            <a:t>Agosto Dourado</a:t>
          </a:r>
          <a:r>
            <a:rPr lang="pt-BR" sz="900" b="1" baseline="0">
              <a:latin typeface="Century Gothic" panose="020B0502020202020204" pitchFamily="34" charset="0"/>
              <a:cs typeface="Poppins" panose="00000500000000000000" pitchFamily="2" charset="0"/>
            </a:rPr>
            <a:t>:  </a:t>
          </a:r>
          <a:r>
            <a:rPr lang="pt-BR" sz="900" b="0">
              <a:latin typeface="Century Gothic" panose="020B0502020202020204" pitchFamily="34" charset="0"/>
              <a:cs typeface="Poppins" panose="00000500000000000000" pitchFamily="2" charset="0"/>
            </a:rPr>
            <a:t>A  importância do aleitamento materno</a:t>
          </a:r>
        </a:p>
      </xdr:txBody>
    </xdr:sp>
    <xdr:clientData/>
  </xdr:twoCellAnchor>
  <xdr:twoCellAnchor>
    <xdr:from>
      <xdr:col>8</xdr:col>
      <xdr:colOff>346364</xdr:colOff>
      <xdr:row>0</xdr:row>
      <xdr:rowOff>300181</xdr:rowOff>
    </xdr:from>
    <xdr:to>
      <xdr:col>9</xdr:col>
      <xdr:colOff>627743</xdr:colOff>
      <xdr:row>0</xdr:row>
      <xdr:rowOff>1047666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9894455" y="300181"/>
          <a:ext cx="2024743" cy="747485"/>
        </a:xfrm>
        <a:prstGeom prst="snip1Rect">
          <a:avLst/>
        </a:prstGeom>
        <a:solidFill>
          <a:srgbClr val="C99BE5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900" b="1">
              <a:latin typeface="Century Gothic" panose="020B0502020202020204" pitchFamily="34" charset="0"/>
              <a:cs typeface="Poppins" panose="00000500000000000000" pitchFamily="2" charset="0"/>
            </a:rPr>
            <a:t>Agosto Lilás</a:t>
          </a:r>
          <a:r>
            <a:rPr lang="pt-BR" sz="900" b="1" baseline="0">
              <a:latin typeface="Century Gothic" panose="020B0502020202020204" pitchFamily="34" charset="0"/>
              <a:cs typeface="Poppins" panose="00000500000000000000" pitchFamily="2" charset="0"/>
            </a:rPr>
            <a:t>:  </a:t>
          </a:r>
          <a:r>
            <a:rPr lang="pt-BR" sz="900" b="0">
              <a:latin typeface="Century Gothic" panose="020B0502020202020204" pitchFamily="34" charset="0"/>
              <a:cs typeface="Poppins" panose="00000500000000000000" pitchFamily="2" charset="0"/>
            </a:rPr>
            <a:t>Mês de conscientização sobre a violência contra a mulher</a:t>
          </a:r>
        </a:p>
      </xdr:txBody>
    </xdr:sp>
    <xdr:clientData/>
  </xdr:twoCellAnchor>
  <xdr:twoCellAnchor>
    <xdr:from>
      <xdr:col>9</xdr:col>
      <xdr:colOff>1050636</xdr:colOff>
      <xdr:row>0</xdr:row>
      <xdr:rowOff>311727</xdr:rowOff>
    </xdr:from>
    <xdr:to>
      <xdr:col>10</xdr:col>
      <xdr:colOff>1332016</xdr:colOff>
      <xdr:row>0</xdr:row>
      <xdr:rowOff>1036121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12342091" y="311727"/>
          <a:ext cx="2024743" cy="724394"/>
        </a:xfrm>
        <a:prstGeom prst="snip1Rect">
          <a:avLst/>
        </a:prstGeom>
        <a:solidFill>
          <a:srgbClr val="FFC000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900" b="1">
              <a:latin typeface="Century Gothic" panose="020B0502020202020204" pitchFamily="34" charset="0"/>
              <a:cs typeface="Poppins" panose="00000500000000000000" pitchFamily="2" charset="0"/>
            </a:rPr>
            <a:t>Agosto Laranja</a:t>
          </a:r>
          <a:r>
            <a:rPr lang="pt-BR" sz="900" b="1" baseline="0">
              <a:latin typeface="Century Gothic" panose="020B0502020202020204" pitchFamily="34" charset="0"/>
              <a:cs typeface="Poppins" panose="00000500000000000000" pitchFamily="2" charset="0"/>
            </a:rPr>
            <a:t>:  </a:t>
          </a:r>
          <a:r>
            <a:rPr lang="pt-BR" sz="900" b="0">
              <a:latin typeface="Century Gothic" panose="020B0502020202020204" pitchFamily="34" charset="0"/>
              <a:cs typeface="Poppins" panose="00000500000000000000" pitchFamily="2" charset="0"/>
            </a:rPr>
            <a:t>Mês de conscientização sobre a esclerose múltipla</a:t>
          </a:r>
        </a:p>
      </xdr:txBody>
    </xdr:sp>
    <xdr:clientData/>
  </xdr:twoCellAnchor>
  <xdr:twoCellAnchor editAs="oneCell">
    <xdr:from>
      <xdr:col>4</xdr:col>
      <xdr:colOff>103910</xdr:colOff>
      <xdr:row>0</xdr:row>
      <xdr:rowOff>0</xdr:rowOff>
    </xdr:from>
    <xdr:to>
      <xdr:col>7</xdr:col>
      <xdr:colOff>445752</xdr:colOff>
      <xdr:row>1</xdr:row>
      <xdr:rowOff>7294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8546" y="0"/>
          <a:ext cx="5571933" cy="1323476"/>
        </a:xfrm>
        <a:prstGeom prst="rect">
          <a:avLst/>
        </a:prstGeom>
      </xdr:spPr>
    </xdr:pic>
    <xdr:clientData/>
  </xdr:twoCellAnchor>
  <xdr:twoCellAnchor editAs="oneCell">
    <xdr:from>
      <xdr:col>0</xdr:col>
      <xdr:colOff>565727</xdr:colOff>
      <xdr:row>0</xdr:row>
      <xdr:rowOff>889001</xdr:rowOff>
    </xdr:from>
    <xdr:to>
      <xdr:col>2</xdr:col>
      <xdr:colOff>673227</xdr:colOff>
      <xdr:row>0</xdr:row>
      <xdr:rowOff>1232037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727" y="889001"/>
          <a:ext cx="1331318" cy="3430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519545</xdr:rowOff>
    </xdr:from>
    <xdr:to>
      <xdr:col>3</xdr:col>
      <xdr:colOff>178955</xdr:colOff>
      <xdr:row>14</xdr:row>
      <xdr:rowOff>11545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55272"/>
          <a:ext cx="2568864" cy="513772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1453902</xdr:colOff>
      <xdr:row>0</xdr:row>
      <xdr:rowOff>0</xdr:rowOff>
    </xdr:from>
    <xdr:to>
      <xdr:col>11</xdr:col>
      <xdr:colOff>50730</xdr:colOff>
      <xdr:row>1</xdr:row>
      <xdr:rowOff>7294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8629" y="0"/>
          <a:ext cx="5570283" cy="1323476"/>
        </a:xfrm>
        <a:prstGeom prst="rect">
          <a:avLst/>
        </a:prstGeom>
      </xdr:spPr>
    </xdr:pic>
    <xdr:clientData/>
  </xdr:twoCellAnchor>
  <xdr:twoCellAnchor>
    <xdr:from>
      <xdr:col>7</xdr:col>
      <xdr:colOff>46183</xdr:colOff>
      <xdr:row>0</xdr:row>
      <xdr:rowOff>277091</xdr:rowOff>
    </xdr:from>
    <xdr:to>
      <xdr:col>8</xdr:col>
      <xdr:colOff>327562</xdr:colOff>
      <xdr:row>0</xdr:row>
      <xdr:rowOff>1024576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7850910" y="277091"/>
          <a:ext cx="2024743" cy="747485"/>
        </a:xfrm>
        <a:prstGeom prst="snip1Rect">
          <a:avLst/>
        </a:prstGeom>
        <a:solidFill>
          <a:schemeClr val="accent4">
            <a:lumMod val="60000"/>
            <a:lumOff val="40000"/>
          </a:schemeClr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900" b="1">
              <a:latin typeface="Century Gothic" panose="020B0502020202020204" pitchFamily="34" charset="0"/>
              <a:cs typeface="Poppins" panose="00000500000000000000" pitchFamily="2" charset="0"/>
            </a:rPr>
            <a:t>Setembro Amarelo:</a:t>
          </a:r>
          <a:r>
            <a:rPr lang="pt-BR" sz="900" b="1" baseline="0">
              <a:latin typeface="Century Gothic" panose="020B0502020202020204" pitchFamily="34" charset="0"/>
              <a:cs typeface="Poppins" panose="00000500000000000000" pitchFamily="2" charset="0"/>
            </a:rPr>
            <a:t> </a:t>
          </a:r>
          <a:r>
            <a:rPr lang="pt-BR" sz="900" b="0">
              <a:latin typeface="Century Gothic" panose="020B0502020202020204" pitchFamily="34" charset="0"/>
              <a:cs typeface="Poppins" panose="00000500000000000000" pitchFamily="2" charset="0"/>
            </a:rPr>
            <a:t>Mês de Conscientização sobre a Prevenção ao Suicídio</a:t>
          </a:r>
        </a:p>
      </xdr:txBody>
    </xdr:sp>
    <xdr:clientData/>
  </xdr:twoCellAnchor>
  <xdr:twoCellAnchor>
    <xdr:from>
      <xdr:col>8</xdr:col>
      <xdr:colOff>531091</xdr:colOff>
      <xdr:row>0</xdr:row>
      <xdr:rowOff>277090</xdr:rowOff>
    </xdr:from>
    <xdr:to>
      <xdr:col>9</xdr:col>
      <xdr:colOff>812470</xdr:colOff>
      <xdr:row>0</xdr:row>
      <xdr:rowOff>1024575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10079182" y="277090"/>
          <a:ext cx="2024743" cy="747485"/>
        </a:xfrm>
        <a:prstGeom prst="snip1Rect">
          <a:avLst/>
        </a:prstGeom>
        <a:solidFill>
          <a:schemeClr val="accent1">
            <a:lumMod val="60000"/>
            <a:lumOff val="40000"/>
          </a:schemeClr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900" b="1">
              <a:latin typeface="Century Gothic" panose="020B0502020202020204" pitchFamily="34" charset="0"/>
              <a:cs typeface="Poppins" panose="00000500000000000000" pitchFamily="2" charset="0"/>
            </a:rPr>
            <a:t>Setembro Verde:</a:t>
          </a:r>
          <a:r>
            <a:rPr lang="pt-BR" sz="900" b="1" baseline="0">
              <a:latin typeface="Century Gothic" panose="020B0502020202020204" pitchFamily="34" charset="0"/>
              <a:cs typeface="Poppins" panose="00000500000000000000" pitchFamily="2" charset="0"/>
            </a:rPr>
            <a:t> </a:t>
          </a:r>
          <a:r>
            <a:rPr lang="pt-BR" sz="900" b="0">
              <a:latin typeface="Century Gothic" panose="020B0502020202020204" pitchFamily="34" charset="0"/>
              <a:cs typeface="Poppins" panose="00000500000000000000" pitchFamily="2" charset="0"/>
            </a:rPr>
            <a:t>conscientização sobre a Doação de Órgãos</a:t>
          </a:r>
        </a:p>
      </xdr:txBody>
    </xdr:sp>
    <xdr:clientData/>
  </xdr:twoCellAnchor>
  <xdr:twoCellAnchor>
    <xdr:from>
      <xdr:col>9</xdr:col>
      <xdr:colOff>1108362</xdr:colOff>
      <xdr:row>0</xdr:row>
      <xdr:rowOff>265545</xdr:rowOff>
    </xdr:from>
    <xdr:to>
      <xdr:col>10</xdr:col>
      <xdr:colOff>1389742</xdr:colOff>
      <xdr:row>0</xdr:row>
      <xdr:rowOff>1013030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/>
      </xdr:nvSpPr>
      <xdr:spPr>
        <a:xfrm>
          <a:off x="12399817" y="265545"/>
          <a:ext cx="2024743" cy="747485"/>
        </a:xfrm>
        <a:prstGeom prst="snip1Rect">
          <a:avLst/>
        </a:prstGeom>
        <a:solidFill>
          <a:srgbClr val="FF0000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900" b="1">
              <a:latin typeface="Century Gothic" panose="020B0502020202020204" pitchFamily="34" charset="0"/>
              <a:cs typeface="Poppins" panose="00000500000000000000" pitchFamily="2" charset="0"/>
            </a:rPr>
            <a:t>Setembro Vermelho:</a:t>
          </a:r>
          <a:r>
            <a:rPr lang="pt-BR" sz="900" b="1" baseline="0">
              <a:latin typeface="Century Gothic" panose="020B0502020202020204" pitchFamily="34" charset="0"/>
              <a:cs typeface="Poppins" panose="00000500000000000000" pitchFamily="2" charset="0"/>
            </a:rPr>
            <a:t> </a:t>
          </a:r>
          <a:r>
            <a:rPr lang="pt-BR" sz="900" b="0">
              <a:latin typeface="Century Gothic" panose="020B0502020202020204" pitchFamily="34" charset="0"/>
              <a:cs typeface="Poppins" panose="00000500000000000000" pitchFamily="2" charset="0"/>
            </a:rPr>
            <a:t>conscientização sobre Doenças Cardiovasculares.</a:t>
          </a:r>
        </a:p>
      </xdr:txBody>
    </xdr:sp>
    <xdr:clientData/>
  </xdr:twoCellAnchor>
  <xdr:twoCellAnchor editAs="oneCell">
    <xdr:from>
      <xdr:col>4</xdr:col>
      <xdr:colOff>369455</xdr:colOff>
      <xdr:row>0</xdr:row>
      <xdr:rowOff>0</xdr:rowOff>
    </xdr:from>
    <xdr:to>
      <xdr:col>7</xdr:col>
      <xdr:colOff>711297</xdr:colOff>
      <xdr:row>1</xdr:row>
      <xdr:rowOff>7294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4091" y="0"/>
          <a:ext cx="5571933" cy="1323476"/>
        </a:xfrm>
        <a:prstGeom prst="rect">
          <a:avLst/>
        </a:prstGeom>
      </xdr:spPr>
    </xdr:pic>
    <xdr:clientData/>
  </xdr:twoCellAnchor>
  <xdr:twoCellAnchor editAs="oneCell">
    <xdr:from>
      <xdr:col>0</xdr:col>
      <xdr:colOff>554182</xdr:colOff>
      <xdr:row>0</xdr:row>
      <xdr:rowOff>808181</xdr:rowOff>
    </xdr:from>
    <xdr:to>
      <xdr:col>2</xdr:col>
      <xdr:colOff>661682</xdr:colOff>
      <xdr:row>0</xdr:row>
      <xdr:rowOff>1151217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182" y="808181"/>
          <a:ext cx="1331318" cy="3430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508000</xdr:rowOff>
    </xdr:from>
    <xdr:to>
      <xdr:col>4</xdr:col>
      <xdr:colOff>0</xdr:colOff>
      <xdr:row>14</xdr:row>
      <xdr:rowOff>11544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43727"/>
          <a:ext cx="2574636" cy="51492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Global Calendar">
      <a:dk1>
        <a:sysClr val="windowText" lastClr="000000"/>
      </a:dk1>
      <a:lt1>
        <a:sysClr val="window" lastClr="FFFFFF"/>
      </a:lt1>
      <a:dk2>
        <a:srgbClr val="404040"/>
      </a:dk2>
      <a:lt2>
        <a:srgbClr val="F6F6F1"/>
      </a:lt2>
      <a:accent1>
        <a:srgbClr val="669933"/>
      </a:accent1>
      <a:accent2>
        <a:srgbClr val="E69216"/>
      </a:accent2>
      <a:accent3>
        <a:srgbClr val="609FC2"/>
      </a:accent3>
      <a:accent4>
        <a:srgbClr val="E6B819"/>
      </a:accent4>
      <a:accent5>
        <a:srgbClr val="DA695B"/>
      </a:accent5>
      <a:accent6>
        <a:srgbClr val="956895"/>
      </a:accent6>
      <a:hlink>
        <a:srgbClr val="609FC2"/>
      </a:hlink>
      <a:folHlink>
        <a:srgbClr val="956895"/>
      </a:folHlink>
    </a:clrScheme>
    <a:fontScheme name="Calendar">
      <a:majorFont>
        <a:latin typeface="Sylfaen"/>
        <a:ea typeface=""/>
        <a:cs typeface=""/>
      </a:majorFont>
      <a:minorFont>
        <a:latin typeface="Sylfaen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/>
    <pageSetUpPr autoPageBreaks="0" fitToPage="1"/>
  </sheetPr>
  <dimension ref="A1:N17"/>
  <sheetViews>
    <sheetView showGridLines="0" showRowColHeaders="0" tabSelected="1" zoomScaleNormal="10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G8" sqref="G8"/>
    </sheetView>
  </sheetViews>
  <sheetFormatPr defaultColWidth="8.7265625" defaultRowHeight="14.5"/>
  <cols>
    <col min="3" max="3" width="16.90625" customWidth="1"/>
    <col min="4" max="4" width="2.6328125" customWidth="1"/>
    <col min="5" max="11" width="24.90625" customWidth="1"/>
    <col min="12" max="12" width="2.6328125" customWidth="1"/>
    <col min="13" max="13" width="20.90625" customWidth="1"/>
    <col min="14" max="14" width="13.6328125" customWidth="1"/>
  </cols>
  <sheetData>
    <row r="1" spans="1:14" s="1" customFormat="1" ht="103.5" customHeight="1">
      <c r="A1" s="44"/>
      <c r="B1" s="44"/>
      <c r="C1" s="44"/>
      <c r="D1" s="44"/>
      <c r="E1" s="48" t="str">
        <f>"Janeiro de "&amp;AnoCalendário</f>
        <v>Janeiro de 2025</v>
      </c>
      <c r="F1" s="48"/>
      <c r="G1" s="48"/>
      <c r="H1" s="35"/>
      <c r="I1" s="35"/>
      <c r="J1" s="35"/>
      <c r="K1" s="35"/>
      <c r="M1" s="47" t="s">
        <v>0</v>
      </c>
      <c r="N1" s="47"/>
    </row>
    <row r="2" spans="1:14" s="2" customFormat="1" ht="24" customHeight="1">
      <c r="A2" s="43"/>
      <c r="B2" s="43"/>
      <c r="C2" s="43"/>
      <c r="D2" s="43"/>
      <c r="E2" s="36" t="str">
        <f>InícioDaSemana</f>
        <v>DOMINGO</v>
      </c>
      <c r="F2" s="36" t="str">
        <f t="shared" ref="F2:K2" si="0">UPPER(TEXT(F3,"dddd"))</f>
        <v>SEGUNDA-FEIRA</v>
      </c>
      <c r="G2" s="36" t="str">
        <f>UPPER(TEXT(G3,"dddd"))</f>
        <v>TERÇA-FEIRA</v>
      </c>
      <c r="H2" s="36" t="str">
        <f t="shared" si="0"/>
        <v>QUARTA-FEIRA</v>
      </c>
      <c r="I2" s="36" t="str">
        <f t="shared" si="0"/>
        <v>QUINTA-FEIRA</v>
      </c>
      <c r="J2" s="36" t="str">
        <f t="shared" si="0"/>
        <v>SEXTA-FEIRA</v>
      </c>
      <c r="K2" s="36" t="str">
        <f t="shared" si="0"/>
        <v>SÁBADO</v>
      </c>
      <c r="M2" s="6" t="s">
        <v>1</v>
      </c>
      <c r="N2" s="7">
        <v>2025</v>
      </c>
    </row>
    <row r="3" spans="1:14" s="3" customFormat="1" ht="19.5" customHeight="1">
      <c r="A3" s="43"/>
      <c r="B3" s="43"/>
      <c r="C3" s="43"/>
      <c r="D3" s="43"/>
      <c r="E3" s="15">
        <f t="array" ref="E3:K3">DiasESemanas+DATE(AnoCalendário,1,1)-WEEKDAY(DATE(AnoCalendário,1,1),(InícioDaSemana="SEGUNDA-FEIRA")+1)+1</f>
        <v>45655</v>
      </c>
      <c r="F3" s="15">
        <v>45656</v>
      </c>
      <c r="G3" s="15">
        <v>45657</v>
      </c>
      <c r="H3" s="37">
        <v>45658</v>
      </c>
      <c r="I3" s="38">
        <v>45659</v>
      </c>
      <c r="J3" s="38">
        <v>45660</v>
      </c>
      <c r="K3" s="39">
        <v>45661</v>
      </c>
      <c r="M3" s="6" t="s">
        <v>2</v>
      </c>
      <c r="N3" s="7" t="s">
        <v>3</v>
      </c>
    </row>
    <row r="4" spans="1:14" ht="58" customHeight="1">
      <c r="A4" s="43"/>
      <c r="B4" s="43"/>
      <c r="C4" s="43"/>
      <c r="D4" s="43"/>
      <c r="E4" s="16"/>
      <c r="F4" s="16"/>
      <c r="G4" s="16"/>
      <c r="H4" s="40" t="s">
        <v>4</v>
      </c>
      <c r="I4" s="16"/>
      <c r="J4" s="16"/>
      <c r="K4" s="41" t="s">
        <v>5</v>
      </c>
      <c r="M4" s="9"/>
      <c r="N4" s="10"/>
    </row>
    <row r="5" spans="1:14" s="3" customFormat="1" ht="19.5" customHeight="1">
      <c r="A5" s="43"/>
      <c r="B5" s="43"/>
      <c r="C5" s="43"/>
      <c r="D5" s="43"/>
      <c r="E5" s="17">
        <f t="array" ref="E5:K5">DiasESemanas+DATE(AnoCalendário,1,1)-WEEKDAY(DATE(AnoCalendário,1,1),(InícioDaSemana="SEGUNDA-FEIRA")+1)+8</f>
        <v>45662</v>
      </c>
      <c r="F5" s="17">
        <v>45663</v>
      </c>
      <c r="G5" s="18">
        <v>45664</v>
      </c>
      <c r="H5" s="17">
        <v>45665</v>
      </c>
      <c r="I5" s="17">
        <v>45666</v>
      </c>
      <c r="J5" s="18">
        <v>45667</v>
      </c>
      <c r="K5" s="17">
        <v>45668</v>
      </c>
    </row>
    <row r="6" spans="1:14" ht="58" customHeight="1">
      <c r="A6" s="43"/>
      <c r="B6" s="43"/>
      <c r="C6" s="43"/>
      <c r="D6" s="43"/>
      <c r="E6" s="19"/>
      <c r="F6" s="19"/>
      <c r="G6" s="20" t="s">
        <v>100</v>
      </c>
      <c r="H6" s="19"/>
      <c r="I6" s="19"/>
      <c r="J6" s="20" t="s">
        <v>6</v>
      </c>
      <c r="K6" s="19"/>
      <c r="M6" s="4"/>
    </row>
    <row r="7" spans="1:14" s="3" customFormat="1" ht="19.5" customHeight="1">
      <c r="A7" s="43"/>
      <c r="B7" s="43"/>
      <c r="C7" s="43"/>
      <c r="D7" s="43"/>
      <c r="E7" s="15">
        <f t="array" ref="E7:K7">DiasESemanas+DATE(AnoCalendário,1,1)-WEEKDAY(DATE(AnoCalendário,1,1),(InícioDaSemana="SEGUNDA-FEIRA")+1)+15</f>
        <v>45669</v>
      </c>
      <c r="F7" s="15">
        <v>45670</v>
      </c>
      <c r="G7" s="15">
        <v>45671</v>
      </c>
      <c r="H7" s="15">
        <v>45672</v>
      </c>
      <c r="I7" s="15">
        <v>45673</v>
      </c>
      <c r="J7" s="15">
        <v>45674</v>
      </c>
      <c r="K7" s="15">
        <v>45675</v>
      </c>
      <c r="M7" s="4"/>
    </row>
    <row r="8" spans="1:14" ht="58" customHeight="1">
      <c r="A8" s="43"/>
      <c r="B8" s="43"/>
      <c r="C8" s="43"/>
      <c r="D8" s="43"/>
      <c r="E8" s="16"/>
      <c r="F8" s="16"/>
      <c r="G8" s="54"/>
      <c r="H8" s="16"/>
      <c r="I8" s="16"/>
      <c r="J8" s="16"/>
      <c r="K8" s="16"/>
    </row>
    <row r="9" spans="1:14" s="3" customFormat="1" ht="19.5" customHeight="1">
      <c r="A9" s="43"/>
      <c r="B9" s="43"/>
      <c r="C9" s="43"/>
      <c r="D9" s="43"/>
      <c r="E9" s="17">
        <f t="array" ref="E9:K9">DiasESemanas+DATE(AnoCalendário,1,1)-WEEKDAY(DATE(AnoCalendário,1,1),(InícioDaSemana="SEGUNDA-FEIRA")+1)+22</f>
        <v>45676</v>
      </c>
      <c r="F9" s="18">
        <v>45677</v>
      </c>
      <c r="G9" s="17">
        <v>45678</v>
      </c>
      <c r="H9" s="17">
        <v>45679</v>
      </c>
      <c r="I9" s="17">
        <v>45680</v>
      </c>
      <c r="J9" s="17">
        <v>45681</v>
      </c>
      <c r="K9" s="17">
        <v>45682</v>
      </c>
    </row>
    <row r="10" spans="1:14" ht="58" customHeight="1">
      <c r="A10" s="43"/>
      <c r="B10" s="43"/>
      <c r="C10" s="43"/>
      <c r="D10" s="43"/>
      <c r="E10" s="19"/>
      <c r="F10" s="20" t="s">
        <v>7</v>
      </c>
      <c r="G10" s="19"/>
      <c r="H10" s="19"/>
      <c r="I10" s="19"/>
      <c r="J10" s="19"/>
      <c r="K10" s="19"/>
    </row>
    <row r="11" spans="1:14" s="3" customFormat="1" ht="19.5" customHeight="1">
      <c r="A11" s="43"/>
      <c r="B11" s="43"/>
      <c r="C11" s="43"/>
      <c r="D11" s="43"/>
      <c r="E11" s="15">
        <f t="array" ref="E11:K11">DiasESemanas+DATE(AnoCalendário,1,1)-WEEKDAY(DATE(AnoCalendário,1,1),(InícioDaSemana="SEGUNDA-FEIRA")+1)+29</f>
        <v>45683</v>
      </c>
      <c r="F11" s="15">
        <v>45684</v>
      </c>
      <c r="G11" s="15">
        <v>45685</v>
      </c>
      <c r="H11" s="15">
        <v>45686</v>
      </c>
      <c r="I11" s="21">
        <v>45687</v>
      </c>
      <c r="J11" s="15">
        <v>45688</v>
      </c>
      <c r="K11" s="15">
        <v>45689</v>
      </c>
      <c r="M11" s="8"/>
    </row>
    <row r="12" spans="1:14" ht="58" customHeight="1">
      <c r="A12" s="43"/>
      <c r="B12" s="43"/>
      <c r="C12" s="43"/>
      <c r="D12" s="43"/>
      <c r="E12" s="16"/>
      <c r="F12" s="16"/>
      <c r="G12" s="16"/>
      <c r="H12" s="16"/>
      <c r="I12" s="22" t="s">
        <v>8</v>
      </c>
      <c r="J12" s="16"/>
      <c r="K12" s="16"/>
    </row>
    <row r="13" spans="1:14" s="3" customFormat="1" ht="19.5" customHeight="1">
      <c r="A13" s="43"/>
      <c r="B13" s="43"/>
      <c r="C13" s="43"/>
      <c r="D13" s="43"/>
      <c r="E13" s="17">
        <f t="array" ref="E13:F13">DiasESemanas+DATE(AnoCalendário,1,1)-WEEKDAY(DATE(AnoCalendário,1,1),(InícioDaSemana="SEGUNDA-FEIRA")+1)+36</f>
        <v>45690</v>
      </c>
      <c r="F13" s="17">
        <v>45691</v>
      </c>
      <c r="G13" s="45" t="s">
        <v>9</v>
      </c>
      <c r="H13" s="46"/>
      <c r="I13" s="46"/>
      <c r="J13" s="46"/>
      <c r="K13" s="46"/>
    </row>
    <row r="14" spans="1:14" ht="58" customHeight="1">
      <c r="A14" s="43"/>
      <c r="B14" s="43"/>
      <c r="C14" s="43"/>
      <c r="D14" s="43"/>
      <c r="E14" s="19"/>
      <c r="F14" s="19"/>
      <c r="G14" s="45"/>
      <c r="H14" s="46"/>
      <c r="I14" s="46"/>
      <c r="J14" s="46"/>
      <c r="K14" s="46"/>
    </row>
    <row r="15" spans="1:14">
      <c r="E15" s="28"/>
      <c r="F15" s="28"/>
      <c r="G15" s="28"/>
      <c r="H15" s="28"/>
      <c r="I15" s="28"/>
      <c r="J15" s="28"/>
      <c r="K15" s="24" t="s">
        <v>10</v>
      </c>
    </row>
    <row r="16" spans="1:14">
      <c r="E16" s="28"/>
      <c r="F16" s="28"/>
      <c r="G16" s="28"/>
      <c r="H16" s="28"/>
      <c r="I16" s="28"/>
      <c r="J16" s="28"/>
      <c r="K16" s="25" t="s">
        <v>11</v>
      </c>
    </row>
    <row r="17" spans="5:11">
      <c r="E17" s="28"/>
      <c r="F17" s="28"/>
      <c r="G17" s="28"/>
      <c r="H17" s="28"/>
      <c r="I17" s="28"/>
      <c r="J17" s="28"/>
      <c r="K17" s="28"/>
    </row>
  </sheetData>
  <mergeCells count="6">
    <mergeCell ref="A2:D14"/>
    <mergeCell ref="A1:D1"/>
    <mergeCell ref="G13:G14"/>
    <mergeCell ref="H13:K14"/>
    <mergeCell ref="M1:N1"/>
    <mergeCell ref="E1:G1"/>
  </mergeCells>
  <phoneticPr fontId="2" type="noConversion"/>
  <conditionalFormatting sqref="E3:J3">
    <cfRule type="expression" dxfId="23" priority="23">
      <formula>DAY(E3)&gt;8</formula>
    </cfRule>
  </conditionalFormatting>
  <conditionalFormatting sqref="E11:K11 E13:F13">
    <cfRule type="expression" dxfId="22" priority="24">
      <formula>AND(DAY(E11)&gt;=1,DAY(E11)&lt;=15)</formula>
    </cfRule>
  </conditionalFormatting>
  <dataValidations xWindow="427" yWindow="419" count="12">
    <dataValidation type="list" errorStyle="warning" allowBlank="1" showInputMessage="1" showErrorMessage="1" error="Selecione um dia na lista. Selecione CANCELAR e pressione Alt+Seta para baixo para escolher o dia na lista suspensa." prompt="Selecione o dia do início da semana nesta célula. Pressione ALT+SETA PARA BAIXO para abrir a lista suspensa, pressione SETA PARA BAIXO e ENTER para selecionar" sqref="N3" xr:uid="{00000000-0002-0000-0000-000000000000}">
      <formula1>"DOMINGO,SEGUNDA-FEIRA"</formula1>
    </dataValidation>
    <dataValidation allowBlank="1" showInputMessage="1" showErrorMessage="1" prompt="Insira o ano e selecione o dia de início do calendário nas células abaixo. Estas células de Configurações de Calendário não serão impressas." sqref="M1:N1" xr:uid="{00000000-0002-0000-0000-000001000000}"/>
    <dataValidation allowBlank="1" showInputMessage="1" showErrorMessage="1" prompt="Insira o ano na célula à direita." sqref="M2" xr:uid="{00000000-0002-0000-0000-000002000000}"/>
    <dataValidation allowBlank="1" showInputMessage="1" showErrorMessage="1" prompt="Selecione o dia de início da semana na célula à direita." sqref="M3" xr:uid="{00000000-0002-0000-0000-000003000000}"/>
    <dataValidation allowBlank="1" showInputMessage="1" showErrorMessage="1" prompt="Insira o ano nesta célula" sqref="N2" xr:uid="{00000000-0002-0000-0000-000004000000}"/>
    <dataValidation allowBlank="1" showInputMessage="1" showErrorMessage="1" prompt="Esta linha contém os nomes de dias da semana para este calendário. Esta célula contém o dia de início da semana. Para alterar o dia de início, insira um novo dia na célula K3 desta planilha." sqref="E2" xr:uid="{00000000-0002-0000-0000-000005000000}"/>
    <dataValidation allowBlank="1" showInputMessage="1" showErrorMessage="1" prompt="Esta linha e as linhas 5, 7, 9, 11 e 13 contêm dias da semana. Se esta célula não contém o número 1, é por ser um dia do mês anterior. Insira anotações na célula E13" sqref="E3" xr:uid="{00000000-0002-0000-0000-000006000000}"/>
    <dataValidation allowBlank="1" showInputMessage="1" showErrorMessage="1" prompt="O ano nesta célula é atualizado automaticamente com base no ano inserido na célula K2. O calendário abaixo mostra as datas dos mês anterior e do seguinte com sombreamento de fonte mais claro." sqref="E1:G1" xr:uid="{00000000-0002-0000-0000-000007000000}"/>
    <dataValidation allowBlank="1" showInputMessage="1" showErrorMessage="1" prompt="Dia da semana determinado automaticamente" sqref="F2:K2" xr:uid="{00000000-0002-0000-0000-000008000000}"/>
    <dataValidation allowBlank="1" showInputMessage="1" showErrorMessage="1" prompt="Esta linha e as linhas 6, 8, 10, 12 e 14 são células para inserir anotações diárias relacionadas ao dia do calendário na célula acima." sqref="E4" xr:uid="{00000000-0002-0000-0000-000009000000}"/>
    <dataValidation allowBlank="1" showInputMessage="1" showErrorMessage="1" prompt="Inserir Anotações nesta célula" sqref="H13:K14" xr:uid="{00000000-0002-0000-0000-00000A000000}"/>
    <dataValidation allowBlank="1" showInputMessage="1" showErrorMessage="1" prompt="Inserir Anotações na célula à direita" sqref="G13:G14" xr:uid="{00000000-0002-0000-0000-00000B000000}"/>
  </dataValidations>
  <printOptions horizontalCentered="1" verticalCentered="1"/>
  <pageMargins left="0.7" right="0.7" top="0.75" bottom="0.75" header="0.3" footer="0.3"/>
  <pageSetup paperSize="9" orientation="landscape" r:id="rId1"/>
  <headerFooter differentFirst="1" alignWithMargins="0">
    <oddFooter>Page &amp;P of &amp;N</odd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rgb="FFFFCCFF"/>
    <pageSetUpPr fitToPage="1"/>
  </sheetPr>
  <dimension ref="A1:K16"/>
  <sheetViews>
    <sheetView showGridLines="0" showRowColHeaders="0" zoomScale="98" zoomScaleNormal="98" workbookViewId="0">
      <pane xSplit="4" ySplit="2" topLeftCell="G9" activePane="bottomRight" state="frozen"/>
      <selection pane="topRight" activeCell="E1" sqref="E1"/>
      <selection pane="bottomLeft" activeCell="A3" sqref="A3"/>
      <selection pane="bottomRight" activeCell="U25" sqref="U25"/>
    </sheetView>
  </sheetViews>
  <sheetFormatPr defaultColWidth="8.7265625" defaultRowHeight="14.5"/>
  <cols>
    <col min="3" max="3" width="16.6328125" customWidth="1"/>
    <col min="4" max="4" width="2.6328125" style="5" customWidth="1"/>
    <col min="5" max="11" width="24.90625" style="5" customWidth="1"/>
    <col min="12" max="12" width="2.6328125" customWidth="1"/>
  </cols>
  <sheetData>
    <row r="1" spans="1:11" ht="103.5" customHeight="1">
      <c r="A1" s="43"/>
      <c r="B1" s="43"/>
      <c r="C1" s="43"/>
      <c r="D1" s="43"/>
      <c r="E1" s="50" t="str">
        <f>"Outubro de "&amp;AnoCalendário</f>
        <v>Outubro de 2025</v>
      </c>
      <c r="F1" s="50"/>
      <c r="G1" s="50"/>
      <c r="H1" s="50"/>
      <c r="I1" s="50"/>
      <c r="J1" s="50"/>
      <c r="K1" s="50"/>
    </row>
    <row r="2" spans="1:11" ht="21.75" customHeight="1">
      <c r="A2" s="43"/>
      <c r="B2" s="43"/>
      <c r="C2" s="43"/>
      <c r="D2" s="43"/>
      <c r="E2" s="13" t="str">
        <f>IF(InícioDaSemana="DOMINGO", "DOMINGO","SEGUNDA-FEIRA")</f>
        <v>DOMINGO</v>
      </c>
      <c r="F2" s="13" t="str">
        <f t="shared" ref="F2:K2" si="0">UPPER(TEXT(F3,"dddd"))</f>
        <v>SEGUNDA-FEIRA</v>
      </c>
      <c r="G2" s="13" t="str">
        <f t="shared" si="0"/>
        <v>TERÇA-FEIRA</v>
      </c>
      <c r="H2" s="13" t="str">
        <f t="shared" si="0"/>
        <v>QUARTA-FEIRA</v>
      </c>
      <c r="I2" s="13" t="str">
        <f t="shared" si="0"/>
        <v>QUINTA-FEIRA</v>
      </c>
      <c r="J2" s="13" t="str">
        <f t="shared" si="0"/>
        <v>SEXTA-FEIRA</v>
      </c>
      <c r="K2" s="13" t="str">
        <f t="shared" si="0"/>
        <v>SÁBADO</v>
      </c>
    </row>
    <row r="3" spans="1:11" ht="19.5" customHeight="1">
      <c r="A3" s="43"/>
      <c r="B3" s="43"/>
      <c r="C3" s="43"/>
      <c r="D3" s="43"/>
      <c r="E3" s="14">
        <f t="array" ref="E3:K3">DiasESemanas+DATE(AnoCalendário,10,1)-WEEKDAY(DATE(AnoCalendário,10,1),(InícioDaSemana="SEGUNDA-FEIRA")+1)+1</f>
        <v>45928</v>
      </c>
      <c r="F3" s="14">
        <v>45929</v>
      </c>
      <c r="G3" s="14">
        <v>45930</v>
      </c>
      <c r="H3" s="21">
        <v>45931</v>
      </c>
      <c r="I3" s="15">
        <v>45932</v>
      </c>
      <c r="J3" s="15">
        <v>45933</v>
      </c>
      <c r="K3" s="15">
        <v>45934</v>
      </c>
    </row>
    <row r="4" spans="1:11" ht="58" customHeight="1">
      <c r="A4" s="43"/>
      <c r="B4" s="43"/>
      <c r="C4" s="43"/>
      <c r="D4" s="43"/>
      <c r="E4" s="16"/>
      <c r="F4" s="16"/>
      <c r="G4" s="16"/>
      <c r="H4" s="22" t="s">
        <v>75</v>
      </c>
      <c r="I4" s="16"/>
      <c r="J4" s="16"/>
      <c r="K4" s="16"/>
    </row>
    <row r="5" spans="1:11" ht="19.5" customHeight="1">
      <c r="A5" s="43"/>
      <c r="B5" s="43"/>
      <c r="C5" s="43"/>
      <c r="D5" s="43"/>
      <c r="E5" s="18">
        <f t="array" ref="E5:K5">DiasESemanas+DATE(AnoCalendário,10,1)-WEEKDAY(DATE(AnoCalendário,10,1),(InícioDaSemana="SEGUNDA-FEIRA")+1)+8</f>
        <v>45935</v>
      </c>
      <c r="F5" s="17">
        <v>45936</v>
      </c>
      <c r="G5" s="17">
        <v>45937</v>
      </c>
      <c r="H5" s="17">
        <v>45938</v>
      </c>
      <c r="I5" s="17">
        <v>45939</v>
      </c>
      <c r="J5" s="17">
        <v>45940</v>
      </c>
      <c r="K5" s="17">
        <v>45941</v>
      </c>
    </row>
    <row r="6" spans="1:11" ht="58" customHeight="1">
      <c r="A6" s="43"/>
      <c r="B6" s="43"/>
      <c r="C6" s="43"/>
      <c r="D6" s="43"/>
      <c r="E6" s="20" t="s">
        <v>76</v>
      </c>
      <c r="F6" s="19"/>
      <c r="G6" s="19"/>
      <c r="H6" s="19"/>
      <c r="I6" s="19"/>
      <c r="J6" s="19"/>
      <c r="K6" s="19"/>
    </row>
    <row r="7" spans="1:11" ht="19.5" customHeight="1">
      <c r="A7" s="43"/>
      <c r="B7" s="43"/>
      <c r="C7" s="43"/>
      <c r="D7" s="43"/>
      <c r="E7" s="32">
        <f t="array" ref="E7:K7">DiasESemanas+DATE(AnoCalendário,10,1)-WEEKDAY(DATE(AnoCalendário,10,1),(InícioDaSemana="SEGUNDA-FEIRA")+1)+15</f>
        <v>45942</v>
      </c>
      <c r="F7" s="15">
        <v>45943</v>
      </c>
      <c r="G7" s="15">
        <v>45944</v>
      </c>
      <c r="H7" s="21">
        <v>45945</v>
      </c>
      <c r="I7" s="21">
        <v>45946</v>
      </c>
      <c r="J7" s="21">
        <v>45947</v>
      </c>
      <c r="K7" s="15">
        <v>45948</v>
      </c>
    </row>
    <row r="8" spans="1:11" ht="58" customHeight="1">
      <c r="A8" s="43"/>
      <c r="B8" s="43"/>
      <c r="C8" s="43"/>
      <c r="D8" s="43"/>
      <c r="E8" s="33" t="s">
        <v>77</v>
      </c>
      <c r="F8" s="16"/>
      <c r="G8" s="16"/>
      <c r="H8" s="22" t="s">
        <v>78</v>
      </c>
      <c r="I8" s="22" t="s">
        <v>79</v>
      </c>
      <c r="J8" s="22" t="s">
        <v>80</v>
      </c>
      <c r="K8" s="16"/>
    </row>
    <row r="9" spans="1:11" ht="19.5" customHeight="1">
      <c r="A9" s="43"/>
      <c r="B9" s="43"/>
      <c r="C9" s="43"/>
      <c r="D9" s="43"/>
      <c r="E9" s="17">
        <f t="array" ref="E9:K9">DiasESemanas+DATE(AnoCalendário,10,1)-WEEKDAY(DATE(AnoCalendário,10,1),(InícioDaSemana="SEGUNDA-FEIRA")+1)+22</f>
        <v>45949</v>
      </c>
      <c r="F9" s="17">
        <v>45950</v>
      </c>
      <c r="G9" s="17">
        <v>45951</v>
      </c>
      <c r="H9" s="17">
        <v>45952</v>
      </c>
      <c r="I9" s="17">
        <v>45953</v>
      </c>
      <c r="J9" s="17">
        <v>45954</v>
      </c>
      <c r="K9" s="17">
        <v>45955</v>
      </c>
    </row>
    <row r="10" spans="1:11" ht="58" customHeight="1">
      <c r="A10" s="43"/>
      <c r="B10" s="43"/>
      <c r="C10" s="43"/>
      <c r="D10" s="43"/>
      <c r="E10" s="19"/>
      <c r="F10" s="19"/>
      <c r="G10" s="19"/>
      <c r="H10" s="19"/>
      <c r="I10" s="19"/>
      <c r="J10" s="19"/>
      <c r="K10" s="19"/>
    </row>
    <row r="11" spans="1:11" ht="19.5" customHeight="1">
      <c r="A11" s="43"/>
      <c r="B11" s="43"/>
      <c r="C11" s="43"/>
      <c r="D11" s="43"/>
      <c r="E11" s="15">
        <f t="array" ref="E11:K11">DiasESemanas+DATE(AnoCalendário,10,1)-WEEKDAY(DATE(AnoCalendário,10,1),(InícioDaSemana="SEGUNDA-FEIRA")+1)+29</f>
        <v>45956</v>
      </c>
      <c r="F11" s="15">
        <v>45957</v>
      </c>
      <c r="G11" s="21">
        <v>45958</v>
      </c>
      <c r="H11" s="15">
        <v>45959</v>
      </c>
      <c r="I11" s="15">
        <v>45960</v>
      </c>
      <c r="J11" s="15">
        <v>45961</v>
      </c>
      <c r="K11" s="14">
        <v>45962</v>
      </c>
    </row>
    <row r="12" spans="1:11" ht="58" customHeight="1">
      <c r="A12" s="43"/>
      <c r="B12" s="43"/>
      <c r="C12" s="43"/>
      <c r="D12" s="43"/>
      <c r="E12" s="16"/>
      <c r="F12" s="16"/>
      <c r="G12" s="22" t="s">
        <v>81</v>
      </c>
      <c r="H12" s="16"/>
      <c r="I12" s="16"/>
      <c r="J12" s="16"/>
      <c r="K12" s="16"/>
    </row>
    <row r="13" spans="1:11" ht="19.5" customHeight="1">
      <c r="A13" s="43"/>
      <c r="B13" s="43"/>
      <c r="C13" s="43"/>
      <c r="D13" s="43"/>
      <c r="E13" s="23">
        <f t="array" ref="E13:F13">DiasESemanas+DATE(AnoCalendário,10,1)-WEEKDAY(DATE(AnoCalendário,10,1),(InícioDaSemana="SEGUNDA-FEIRA")+1)+36</f>
        <v>45963</v>
      </c>
      <c r="F13" s="23">
        <v>45964</v>
      </c>
      <c r="G13" s="45" t="s">
        <v>9</v>
      </c>
      <c r="H13" s="46"/>
      <c r="I13" s="46"/>
      <c r="J13" s="46"/>
      <c r="K13" s="46"/>
    </row>
    <row r="14" spans="1:11" ht="58" customHeight="1">
      <c r="A14" s="43"/>
      <c r="B14" s="43"/>
      <c r="C14" s="43"/>
      <c r="D14" s="43"/>
      <c r="E14" s="19"/>
      <c r="F14" s="19"/>
      <c r="G14" s="45"/>
      <c r="H14" s="46"/>
      <c r="I14" s="46"/>
      <c r="J14" s="46"/>
      <c r="K14" s="46"/>
    </row>
    <row r="15" spans="1:11">
      <c r="E15" s="16"/>
      <c r="F15" s="16"/>
      <c r="G15" s="16"/>
      <c r="H15" s="16"/>
      <c r="I15" s="16"/>
      <c r="J15" s="16"/>
      <c r="K15" s="24" t="s">
        <v>10</v>
      </c>
    </row>
    <row r="16" spans="1:11">
      <c r="E16" s="16"/>
      <c r="F16" s="16"/>
      <c r="G16" s="16"/>
      <c r="H16" s="16"/>
      <c r="I16" s="16"/>
      <c r="J16" s="16"/>
      <c r="K16" s="25" t="s">
        <v>11</v>
      </c>
    </row>
  </sheetData>
  <mergeCells count="5">
    <mergeCell ref="A3:D14"/>
    <mergeCell ref="A1:D2"/>
    <mergeCell ref="G13:G14"/>
    <mergeCell ref="H13:K14"/>
    <mergeCell ref="E1:K1"/>
  </mergeCells>
  <conditionalFormatting sqref="E3:J3">
    <cfRule type="expression" dxfId="5" priority="1">
      <formula>DAY(E3)&gt;8</formula>
    </cfRule>
  </conditionalFormatting>
  <conditionalFormatting sqref="E11:K11 E13:F13">
    <cfRule type="expression" dxfId="4" priority="2">
      <formula>AND(DAY(E11)&gt;=1,DAY(E11)&lt;=15)</formula>
    </cfRule>
  </conditionalFormatting>
  <dataValidations count="7">
    <dataValidation allowBlank="1" showInputMessage="1" showErrorMessage="1" prompt="Dia da semana determinado automaticamente" sqref="F2:K2" xr:uid="{00000000-0002-0000-0900-000000000000}"/>
    <dataValidation allowBlank="1" showInputMessage="1" showErrorMessage="1" prompt="Esta linha e as linhas 5, 7, 9, 11 e 13 contêm dias da semana. Se esta célula não contém o número 1, é por ser um dia do mês anterior. Insira anotações na célula E13" sqref="E3" xr:uid="{00000000-0002-0000-0900-000001000000}"/>
    <dataValidation allowBlank="1" showInputMessage="1" showErrorMessage="1" prompt="Inserir Anotações na célula à direita" sqref="G13:G14" xr:uid="{00000000-0002-0000-0900-000002000000}"/>
    <dataValidation allowBlank="1" showInputMessage="1" showErrorMessage="1" prompt="Inserir Anotações nesta célula" sqref="H13:K14" xr:uid="{00000000-0002-0000-0900-000003000000}"/>
    <dataValidation allowBlank="1" showInputMessage="1" showErrorMessage="1" prompt="Esta linha e as linhas 6, 8, 10, 12 e 14 são células para inserir anotações diárias relacionadas ao dia do calendário na célula acima" sqref="E4" xr:uid="{00000000-0002-0000-0900-000004000000}"/>
    <dataValidation allowBlank="1" showInputMessage="1" showErrorMessage="1" prompt="O ano nesta célula é atualizado automaticamente com base no ano inserido na planilha de janeiro. O calendário abaixo tem datas dos meses anterior e seguinte com sombreamento de fonte mais claro." sqref="E1" xr:uid="{00000000-0002-0000-0900-000005000000}"/>
    <dataValidation allowBlank="1" showInputMessage="1" showErrorMessage="1" prompt="Esta linha contém os nomes de dias da semana para este calendário. Esta célula contém o dia de início da semana. Para alterar o dia de início, insira um novo dia na célula K3 da planilha de janeiro." sqref="E2" xr:uid="{00000000-0002-0000-0900-000006000000}"/>
  </dataValidations>
  <printOptions horizontalCentered="1" verticalCentered="1"/>
  <pageMargins left="0.7" right="0.7" top="0.75" bottom="0.75" header="0.3" footer="0.3"/>
  <pageSetup paperSize="9" scale="86" orientation="landscape" r:id="rId1"/>
  <headerFooter differentFirst="1" alignWithMargins="0">
    <oddFooter>Page &amp;P of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6" tint="0.39997558519241921"/>
    <pageSetUpPr fitToPage="1"/>
  </sheetPr>
  <dimension ref="A1:K18"/>
  <sheetViews>
    <sheetView showGridLines="0" showRowColHeaders="0" zoomScale="96" zoomScaleNormal="96" workbookViewId="0">
      <pane xSplit="4" ySplit="2" topLeftCell="F3" activePane="bottomRight" state="frozen"/>
      <selection pane="topRight" activeCell="E1" sqref="E1"/>
      <selection pane="bottomLeft" activeCell="A3" sqref="A3"/>
      <selection pane="bottomRight" activeCell="M8" sqref="M8"/>
    </sheetView>
  </sheetViews>
  <sheetFormatPr defaultColWidth="8.7265625" defaultRowHeight="14.5"/>
  <cols>
    <col min="3" max="3" width="16.6328125" customWidth="1"/>
    <col min="4" max="4" width="2.6328125" style="5" customWidth="1"/>
    <col min="5" max="11" width="24.90625" style="5" customWidth="1"/>
    <col min="12" max="12" width="2.6328125" customWidth="1"/>
  </cols>
  <sheetData>
    <row r="1" spans="1:11" ht="103.5" customHeight="1">
      <c r="A1" s="43"/>
      <c r="B1" s="43"/>
      <c r="C1" s="43"/>
      <c r="D1" s="43"/>
      <c r="E1" s="50" t="str">
        <f>"Novembro de "&amp;AnoCalendário</f>
        <v>Novembro de 2025</v>
      </c>
      <c r="F1" s="50"/>
      <c r="G1" s="50"/>
      <c r="H1" s="50"/>
      <c r="I1" s="50"/>
      <c r="J1" s="50"/>
      <c r="K1" s="50"/>
    </row>
    <row r="2" spans="1:11" ht="21.75" customHeight="1">
      <c r="A2" s="43"/>
      <c r="B2" s="43"/>
      <c r="C2" s="43"/>
      <c r="D2" s="43"/>
      <c r="E2" s="13" t="str">
        <f>IF(InícioDaSemana="DOMINGO", "DOMINGO","SEGUNDA-FEIRA")</f>
        <v>DOMINGO</v>
      </c>
      <c r="F2" s="13" t="str">
        <f t="shared" ref="F2:K2" si="0">UPPER(TEXT(F3,"dddd"))</f>
        <v>SEGUNDA-FEIRA</v>
      </c>
      <c r="G2" s="13" t="str">
        <f t="shared" si="0"/>
        <v>TERÇA-FEIRA</v>
      </c>
      <c r="H2" s="13" t="str">
        <f t="shared" si="0"/>
        <v>QUARTA-FEIRA</v>
      </c>
      <c r="I2" s="13" t="str">
        <f t="shared" si="0"/>
        <v>QUINTA-FEIRA</v>
      </c>
      <c r="J2" s="13" t="str">
        <f t="shared" si="0"/>
        <v>SEXTA-FEIRA</v>
      </c>
      <c r="K2" s="13" t="str">
        <f t="shared" si="0"/>
        <v>SÁBADO</v>
      </c>
    </row>
    <row r="3" spans="1:11" ht="19.5" customHeight="1">
      <c r="A3" s="43"/>
      <c r="B3" s="43"/>
      <c r="C3" s="43"/>
      <c r="D3" s="43"/>
      <c r="E3" s="14">
        <f t="array" ref="E3:K3">DiasESemanas+DATE(AnoCalendário,11,1)-WEEKDAY(DATE(AnoCalendário,11,1),(InícioDaSemana="SEGUNDA-FEIRA")+1)+1</f>
        <v>45956</v>
      </c>
      <c r="F3" s="14">
        <v>45957</v>
      </c>
      <c r="G3" s="14">
        <v>45958</v>
      </c>
      <c r="H3" s="14">
        <v>45959</v>
      </c>
      <c r="I3" s="14">
        <v>45960</v>
      </c>
      <c r="J3" s="14">
        <v>45961</v>
      </c>
      <c r="K3" s="15">
        <v>45962</v>
      </c>
    </row>
    <row r="4" spans="1:11" ht="58" customHeight="1">
      <c r="A4" s="43"/>
      <c r="B4" s="43"/>
      <c r="C4" s="43"/>
      <c r="D4" s="43"/>
      <c r="E4" s="16"/>
      <c r="F4" s="16"/>
      <c r="G4" s="16"/>
      <c r="H4" s="16"/>
      <c r="I4" s="16"/>
      <c r="J4" s="16"/>
      <c r="K4" s="16"/>
    </row>
    <row r="5" spans="1:11" ht="19.5" customHeight="1">
      <c r="A5" s="43"/>
      <c r="B5" s="43"/>
      <c r="C5" s="43"/>
      <c r="D5" s="43"/>
      <c r="E5" s="30">
        <f t="array" ref="E5:K5">DiasESemanas+DATE(AnoCalendário,11,1)-WEEKDAY(DATE(AnoCalendário,11,1),(InícioDaSemana="SEGUNDA-FEIRA")+1)+8</f>
        <v>45963</v>
      </c>
      <c r="F5" s="17">
        <v>45964</v>
      </c>
      <c r="G5" s="17">
        <v>45965</v>
      </c>
      <c r="H5" s="18">
        <v>45966</v>
      </c>
      <c r="I5" s="17">
        <v>45967</v>
      </c>
      <c r="J5" s="17">
        <v>45968</v>
      </c>
      <c r="K5" s="17">
        <v>45969</v>
      </c>
    </row>
    <row r="6" spans="1:11" ht="58" customHeight="1">
      <c r="A6" s="43"/>
      <c r="B6" s="43"/>
      <c r="C6" s="43"/>
      <c r="D6" s="43"/>
      <c r="E6" s="31" t="s">
        <v>82</v>
      </c>
      <c r="F6" s="19"/>
      <c r="G6" s="19"/>
      <c r="H6" s="20" t="s">
        <v>83</v>
      </c>
      <c r="I6" s="19"/>
      <c r="J6" s="19"/>
      <c r="K6" s="19"/>
    </row>
    <row r="7" spans="1:11" ht="19.5" customHeight="1">
      <c r="A7" s="43"/>
      <c r="B7" s="43"/>
      <c r="C7" s="43"/>
      <c r="D7" s="43"/>
      <c r="E7" s="21">
        <f t="array" ref="E7:K7">DiasESemanas+DATE(AnoCalendário,11,1)-WEEKDAY(DATE(AnoCalendário,11,1),(InícioDaSemana="SEGUNDA-FEIRA")+1)+15</f>
        <v>45970</v>
      </c>
      <c r="F7" s="15">
        <v>45971</v>
      </c>
      <c r="G7" s="15">
        <v>45972</v>
      </c>
      <c r="H7" s="21">
        <v>45973</v>
      </c>
      <c r="I7" s="21">
        <v>45974</v>
      </c>
      <c r="J7" s="15">
        <v>45975</v>
      </c>
      <c r="K7" s="32">
        <v>45976</v>
      </c>
    </row>
    <row r="8" spans="1:11" ht="50">
      <c r="A8" s="43"/>
      <c r="B8" s="43"/>
      <c r="C8" s="43"/>
      <c r="D8" s="43"/>
      <c r="E8" s="22" t="s">
        <v>84</v>
      </c>
      <c r="F8" s="16"/>
      <c r="G8" s="16"/>
      <c r="H8" s="22" t="s">
        <v>85</v>
      </c>
      <c r="I8" s="22" t="s">
        <v>86</v>
      </c>
      <c r="J8" s="16"/>
      <c r="K8" s="33" t="s">
        <v>87</v>
      </c>
    </row>
    <row r="9" spans="1:11" ht="19.5" customHeight="1">
      <c r="A9" s="43"/>
      <c r="B9" s="43"/>
      <c r="C9" s="43"/>
      <c r="D9" s="43"/>
      <c r="E9" s="17">
        <f t="array" ref="E9:K9">DiasESemanas+DATE(AnoCalendário,11,1)-WEEKDAY(DATE(AnoCalendário,11,1),(InícioDaSemana="SEGUNDA-FEIRA")+1)+22</f>
        <v>45977</v>
      </c>
      <c r="F9" s="17">
        <v>45978</v>
      </c>
      <c r="G9" s="17">
        <v>45979</v>
      </c>
      <c r="H9" s="17">
        <v>45980</v>
      </c>
      <c r="I9" s="30">
        <v>45981</v>
      </c>
      <c r="J9" s="17">
        <v>45982</v>
      </c>
      <c r="K9" s="17">
        <v>45983</v>
      </c>
    </row>
    <row r="10" spans="1:11" ht="58" customHeight="1">
      <c r="A10" s="43"/>
      <c r="B10" s="43"/>
      <c r="C10" s="43"/>
      <c r="D10" s="43"/>
      <c r="E10" s="19"/>
      <c r="F10" s="19"/>
      <c r="G10" s="19"/>
      <c r="H10" s="19"/>
      <c r="I10" s="31" t="s">
        <v>88</v>
      </c>
      <c r="J10" s="19"/>
      <c r="K10" s="19"/>
    </row>
    <row r="11" spans="1:11" ht="19.5" customHeight="1">
      <c r="A11" s="43"/>
      <c r="B11" s="43"/>
      <c r="C11" s="43"/>
      <c r="D11" s="43"/>
      <c r="E11" s="21">
        <f t="array" ref="E11:K11">DiasESemanas+DATE(AnoCalendário,11,1)-WEEKDAY(DATE(AnoCalendário,11,1),(InícioDaSemana="SEGUNDA-FEIRA")+1)+29</f>
        <v>45984</v>
      </c>
      <c r="F11" s="15">
        <v>45985</v>
      </c>
      <c r="G11" s="21">
        <v>45986</v>
      </c>
      <c r="H11" s="15">
        <v>45987</v>
      </c>
      <c r="I11" s="21">
        <v>45988</v>
      </c>
      <c r="J11" s="15">
        <v>45989</v>
      </c>
      <c r="K11" s="15">
        <v>45990</v>
      </c>
    </row>
    <row r="12" spans="1:11" ht="58" customHeight="1">
      <c r="A12" s="43"/>
      <c r="B12" s="43"/>
      <c r="C12" s="43"/>
      <c r="D12" s="43"/>
      <c r="E12" s="22" t="s">
        <v>89</v>
      </c>
      <c r="F12" s="42"/>
      <c r="G12" s="22" t="s">
        <v>90</v>
      </c>
      <c r="H12" s="16"/>
      <c r="I12" s="22" t="s">
        <v>91</v>
      </c>
      <c r="J12" s="16"/>
      <c r="K12" s="16"/>
    </row>
    <row r="13" spans="1:11" ht="19.5" customHeight="1">
      <c r="A13" s="43"/>
      <c r="B13" s="43"/>
      <c r="C13" s="43"/>
      <c r="D13" s="43"/>
      <c r="E13" s="17">
        <f t="array" ref="E13:F13">DiasESemanas+DATE(AnoCalendário,11,1)-WEEKDAY(DATE(AnoCalendário,11,1),(InícioDaSemana="SEGUNDA-FEIRA")+1)+36</f>
        <v>45991</v>
      </c>
      <c r="F13" s="23">
        <v>45992</v>
      </c>
      <c r="G13" s="45" t="s">
        <v>9</v>
      </c>
      <c r="H13" s="46"/>
      <c r="I13" s="46"/>
      <c r="J13" s="46"/>
      <c r="K13" s="46"/>
    </row>
    <row r="14" spans="1:11" ht="58" customHeight="1">
      <c r="A14" s="43"/>
      <c r="B14" s="43"/>
      <c r="C14" s="43"/>
      <c r="D14" s="43"/>
      <c r="E14" s="19"/>
      <c r="F14" s="19"/>
      <c r="G14" s="45"/>
      <c r="H14" s="46"/>
      <c r="I14" s="46"/>
      <c r="J14" s="46"/>
      <c r="K14" s="46"/>
    </row>
    <row r="15" spans="1:11">
      <c r="C15" s="28"/>
      <c r="D15" s="16"/>
      <c r="E15" s="16"/>
      <c r="F15" s="16"/>
      <c r="G15" s="16"/>
      <c r="H15" s="16"/>
      <c r="I15" s="16"/>
      <c r="J15" s="16"/>
      <c r="K15" s="24" t="s">
        <v>10</v>
      </c>
    </row>
    <row r="16" spans="1:11">
      <c r="C16" s="28"/>
      <c r="D16" s="16"/>
      <c r="E16" s="16"/>
      <c r="F16" s="16"/>
      <c r="G16" s="16"/>
      <c r="H16" s="16"/>
      <c r="I16" s="16"/>
      <c r="J16" s="16"/>
      <c r="K16" s="25" t="s">
        <v>11</v>
      </c>
    </row>
    <row r="17" spans="3:11">
      <c r="C17" s="28"/>
      <c r="D17" s="16"/>
      <c r="E17" s="16"/>
      <c r="F17" s="16"/>
      <c r="G17" s="16"/>
      <c r="H17" s="16"/>
      <c r="I17" s="16"/>
      <c r="J17" s="16"/>
    </row>
    <row r="18" spans="3:11">
      <c r="C18" s="28"/>
      <c r="D18" s="16"/>
      <c r="E18" s="16"/>
      <c r="F18" s="16"/>
      <c r="G18" s="16"/>
      <c r="H18" s="16"/>
      <c r="I18" s="16"/>
      <c r="J18" s="16"/>
      <c r="K18" s="16"/>
    </row>
  </sheetData>
  <mergeCells count="5">
    <mergeCell ref="A1:D2"/>
    <mergeCell ref="A3:D14"/>
    <mergeCell ref="G13:G14"/>
    <mergeCell ref="H13:K14"/>
    <mergeCell ref="E1:K1"/>
  </mergeCells>
  <conditionalFormatting sqref="E3:J3">
    <cfRule type="expression" dxfId="3" priority="1">
      <formula>DAY(E3)&gt;8</formula>
    </cfRule>
  </conditionalFormatting>
  <conditionalFormatting sqref="E11:K11 E13:F13">
    <cfRule type="expression" dxfId="2" priority="2">
      <formula>AND(DAY(E11)&gt;=1,DAY(E11)&lt;=15)</formula>
    </cfRule>
  </conditionalFormatting>
  <dataValidations count="7">
    <dataValidation allowBlank="1" showInputMessage="1" showErrorMessage="1" prompt="Dia da semana determinado automaticamente" sqref="F2:K2" xr:uid="{00000000-0002-0000-0A00-000000000000}"/>
    <dataValidation allowBlank="1" showInputMessage="1" showErrorMessage="1" prompt="Esta linha e as linhas 5, 7, 9, 11 e 13 contêm dias da semana. Se esta célula não contém o número 1, é por ser um dia do mês anterior. Insira anotações na célula E13" sqref="E3" xr:uid="{00000000-0002-0000-0A00-000001000000}"/>
    <dataValidation allowBlank="1" showInputMessage="1" showErrorMessage="1" prompt="Inserir Anotações na célula à direita" sqref="G13:G14" xr:uid="{00000000-0002-0000-0A00-000002000000}"/>
    <dataValidation allowBlank="1" showInputMessage="1" showErrorMessage="1" prompt="Inserir Anotações nesta célula" sqref="H13:K14" xr:uid="{00000000-0002-0000-0A00-000003000000}"/>
    <dataValidation allowBlank="1" showInputMessage="1" showErrorMessage="1" prompt="Esta linha e as linhas 6, 8, 10, 12 e 14 são células para inserir anotações diárias relacionadas ao dia do calendário na célula acima" sqref="E4" xr:uid="{00000000-0002-0000-0A00-000004000000}"/>
    <dataValidation allowBlank="1" showInputMessage="1" showErrorMessage="1" prompt="O ano nesta célula é atualizado automaticamente com base no ano inserido na planilha de janeiro. O calendário abaixo tem datas dos meses anterior e seguinte com sombreamento de fonte mais claro." sqref="E1" xr:uid="{00000000-0002-0000-0A00-000005000000}"/>
    <dataValidation allowBlank="1" showInputMessage="1" showErrorMessage="1" prompt="Esta linha contém os nomes de dias da semana para este calendário. Esta célula contém o dia de início da semana. Para alterar o dia de início, insira um novo dia na célula K3 da planilha de janeiro." sqref="E2" xr:uid="{00000000-0002-0000-0A00-000006000000}"/>
  </dataValidations>
  <printOptions horizontalCentered="1" verticalCentered="1"/>
  <pageMargins left="0.7" right="0.7" top="0.75" bottom="0.75" header="0.3" footer="0.3"/>
  <pageSetup paperSize="9" scale="86" orientation="landscape" r:id="rId1"/>
  <headerFooter differentFirst="1" alignWithMargins="0">
    <oddFooter>Page &amp;P of 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-0.249977111117893"/>
    <pageSetUpPr fitToPage="1"/>
  </sheetPr>
  <dimension ref="A1:K16"/>
  <sheetViews>
    <sheetView showGridLines="0" showRowColHeaders="0" zoomScale="98" zoomScaleNormal="98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F10" sqref="F10"/>
    </sheetView>
  </sheetViews>
  <sheetFormatPr defaultColWidth="8.7265625" defaultRowHeight="14.5"/>
  <cols>
    <col min="3" max="3" width="16.6328125" customWidth="1"/>
    <col min="4" max="4" width="2.6328125" style="5" customWidth="1"/>
    <col min="5" max="11" width="24.90625" style="5" customWidth="1"/>
    <col min="12" max="12" width="2.6328125" customWidth="1"/>
  </cols>
  <sheetData>
    <row r="1" spans="1:11" ht="103.5" customHeight="1">
      <c r="A1" s="43"/>
      <c r="B1" s="43"/>
      <c r="C1" s="43"/>
      <c r="D1" s="43"/>
      <c r="E1" s="50" t="str">
        <f>"Dezembro de "&amp;AnoCalendário</f>
        <v>Dezembro de 2025</v>
      </c>
      <c r="F1" s="50"/>
      <c r="G1" s="50"/>
      <c r="H1" s="50"/>
      <c r="I1" s="50"/>
      <c r="J1" s="50"/>
      <c r="K1" s="50"/>
    </row>
    <row r="2" spans="1:11" ht="21.75" customHeight="1">
      <c r="A2" s="43"/>
      <c r="B2" s="43"/>
      <c r="C2" s="43"/>
      <c r="D2" s="43"/>
      <c r="E2" s="13" t="str">
        <f>IF(InícioDaSemana="DOMINGO", "DOMINGO","SEGUNDA-FEIRA")</f>
        <v>DOMINGO</v>
      </c>
      <c r="F2" s="13" t="str">
        <f t="shared" ref="F2:K2" si="0">UPPER(TEXT(F3,"dddd"))</f>
        <v>SEGUNDA-FEIRA</v>
      </c>
      <c r="G2" s="13" t="str">
        <f t="shared" si="0"/>
        <v>TERÇA-FEIRA</v>
      </c>
      <c r="H2" s="13" t="str">
        <f t="shared" si="0"/>
        <v>QUARTA-FEIRA</v>
      </c>
      <c r="I2" s="13" t="str">
        <f t="shared" si="0"/>
        <v>QUINTA-FEIRA</v>
      </c>
      <c r="J2" s="13" t="str">
        <f t="shared" si="0"/>
        <v>SEXTA-FEIRA</v>
      </c>
      <c r="K2" s="13" t="str">
        <f t="shared" si="0"/>
        <v>SÁBADO</v>
      </c>
    </row>
    <row r="3" spans="1:11" ht="19.5" customHeight="1">
      <c r="A3" s="43"/>
      <c r="B3" s="43"/>
      <c r="C3" s="43"/>
      <c r="D3" s="43"/>
      <c r="E3" s="14">
        <f t="array" ref="E3:K3">DiasESemanas+DATE(AnoCalendário,12,1)-WEEKDAY(DATE(AnoCalendário,12,1),(InícioDaSemana="SEGUNDA-FEIRA")+1)+1</f>
        <v>45991</v>
      </c>
      <c r="F3" s="21">
        <v>45992</v>
      </c>
      <c r="G3" s="15">
        <v>45993</v>
      </c>
      <c r="H3" s="15">
        <v>45994</v>
      </c>
      <c r="I3" s="15">
        <v>45995</v>
      </c>
      <c r="J3" s="15">
        <v>45996</v>
      </c>
      <c r="K3" s="15">
        <v>45997</v>
      </c>
    </row>
    <row r="4" spans="1:11" ht="58" customHeight="1">
      <c r="A4" s="43"/>
      <c r="B4" s="43"/>
      <c r="C4" s="43"/>
      <c r="D4" s="43"/>
      <c r="E4" s="16"/>
      <c r="F4" s="22" t="s">
        <v>92</v>
      </c>
      <c r="G4" s="16"/>
      <c r="H4" s="16"/>
      <c r="I4" s="16"/>
      <c r="J4" s="16"/>
      <c r="K4" s="16"/>
    </row>
    <row r="5" spans="1:11" ht="19.5" customHeight="1">
      <c r="A5" s="43"/>
      <c r="B5" s="43"/>
      <c r="C5" s="43"/>
      <c r="D5" s="43"/>
      <c r="E5" s="17">
        <f t="array" ref="E5:K5">DiasESemanas+DATE(AnoCalendário,12,1)-WEEKDAY(DATE(AnoCalendário,12,1),(InícioDaSemana="SEGUNDA-FEIRA")+1)+8</f>
        <v>45998</v>
      </c>
      <c r="F5" s="17">
        <v>45999</v>
      </c>
      <c r="G5" s="18">
        <v>46000</v>
      </c>
      <c r="H5" s="18">
        <v>46001</v>
      </c>
      <c r="I5" s="17">
        <v>46002</v>
      </c>
      <c r="J5" s="17">
        <v>46003</v>
      </c>
      <c r="K5" s="17">
        <v>46004</v>
      </c>
    </row>
    <row r="6" spans="1:11" ht="58" customHeight="1">
      <c r="A6" s="43"/>
      <c r="B6" s="43"/>
      <c r="C6" s="43"/>
      <c r="D6" s="43"/>
      <c r="E6" s="19"/>
      <c r="F6" s="19"/>
      <c r="G6" s="20" t="s">
        <v>93</v>
      </c>
      <c r="H6" s="20" t="s">
        <v>94</v>
      </c>
      <c r="I6" s="19"/>
      <c r="J6" s="19"/>
      <c r="K6" s="19"/>
    </row>
    <row r="7" spans="1:11" ht="19.5" customHeight="1">
      <c r="A7" s="43"/>
      <c r="B7" s="43"/>
      <c r="C7" s="43"/>
      <c r="D7" s="43"/>
      <c r="E7" s="15">
        <f t="array" ref="E7:K7">DiasESemanas+DATE(AnoCalendário,12,1)-WEEKDAY(DATE(AnoCalendário,12,1),(InícioDaSemana="SEGUNDA-FEIRA")+1)+15</f>
        <v>46005</v>
      </c>
      <c r="F7" s="15">
        <v>46006</v>
      </c>
      <c r="G7" s="15">
        <v>46007</v>
      </c>
      <c r="H7" s="15">
        <v>46008</v>
      </c>
      <c r="I7" s="15">
        <v>46009</v>
      </c>
      <c r="J7" s="15">
        <v>46010</v>
      </c>
      <c r="K7" s="15">
        <v>46011</v>
      </c>
    </row>
    <row r="8" spans="1:11" ht="58" customHeight="1">
      <c r="A8" s="43"/>
      <c r="B8" s="43"/>
      <c r="C8" s="43"/>
      <c r="D8" s="43"/>
      <c r="E8" s="16"/>
      <c r="F8" s="16"/>
      <c r="G8" s="16"/>
      <c r="H8" s="16"/>
      <c r="I8" s="16"/>
      <c r="J8" s="16"/>
      <c r="K8" s="16"/>
    </row>
    <row r="9" spans="1:11" ht="19.5" customHeight="1">
      <c r="A9" s="43"/>
      <c r="B9" s="43"/>
      <c r="C9" s="43"/>
      <c r="D9" s="43"/>
      <c r="E9" s="17">
        <f t="array" ref="E9:K9">DiasESemanas+DATE(AnoCalendário,12,1)-WEEKDAY(DATE(AnoCalendário,12,1),(InícioDaSemana="SEGUNDA-FEIRA")+1)+22</f>
        <v>46012</v>
      </c>
      <c r="F9" s="17">
        <v>46013</v>
      </c>
      <c r="G9" s="17">
        <v>46014</v>
      </c>
      <c r="H9" s="18">
        <v>46015</v>
      </c>
      <c r="I9" s="30">
        <v>46016</v>
      </c>
      <c r="J9" s="18">
        <v>46017</v>
      </c>
      <c r="K9" s="17">
        <v>46018</v>
      </c>
    </row>
    <row r="10" spans="1:11" ht="58" customHeight="1">
      <c r="A10" s="43"/>
      <c r="B10" s="43"/>
      <c r="C10" s="43"/>
      <c r="D10" s="43"/>
      <c r="E10" s="19"/>
      <c r="F10" s="19"/>
      <c r="G10" s="19"/>
      <c r="H10" s="20" t="s">
        <v>95</v>
      </c>
      <c r="I10" s="31" t="s">
        <v>96</v>
      </c>
      <c r="J10" s="20" t="s">
        <v>97</v>
      </c>
      <c r="K10" s="19"/>
    </row>
    <row r="11" spans="1:11" ht="19.5" customHeight="1">
      <c r="A11" s="43"/>
      <c r="B11" s="43"/>
      <c r="C11" s="43"/>
      <c r="D11" s="43"/>
      <c r="E11" s="15">
        <f t="array" ref="E11:K11">DiasESemanas+DATE(AnoCalendário,12,1)-WEEKDAY(DATE(AnoCalendário,12,1),(InícioDaSemana="SEGUNDA-FEIRA")+1)+29</f>
        <v>46019</v>
      </c>
      <c r="F11" s="15">
        <v>46020</v>
      </c>
      <c r="G11" s="15">
        <v>46021</v>
      </c>
      <c r="H11" s="15">
        <v>46022</v>
      </c>
      <c r="I11" s="14">
        <v>46023</v>
      </c>
      <c r="J11" s="14">
        <v>46024</v>
      </c>
      <c r="K11" s="14">
        <v>46025</v>
      </c>
    </row>
    <row r="12" spans="1:11" ht="58" customHeight="1">
      <c r="A12" s="43"/>
      <c r="B12" s="43"/>
      <c r="C12" s="43"/>
      <c r="D12" s="43"/>
      <c r="E12" s="16"/>
      <c r="F12" s="16"/>
      <c r="G12" s="16"/>
      <c r="H12" s="16"/>
      <c r="I12" s="16"/>
      <c r="J12" s="16"/>
      <c r="K12" s="16"/>
    </row>
    <row r="13" spans="1:11" ht="19.5" customHeight="1">
      <c r="A13" s="43"/>
      <c r="B13" s="43"/>
      <c r="C13" s="43"/>
      <c r="D13" s="43"/>
      <c r="E13" s="23">
        <f t="array" ref="E13:F13">DiasESemanas+DATE(AnoCalendário,12,1)-WEEKDAY(DATE(AnoCalendário,12,1),(InícioDaSemana="SEGUNDA-FEIRA")+1)+36</f>
        <v>46026</v>
      </c>
      <c r="F13" s="23">
        <v>46027</v>
      </c>
      <c r="G13" s="45" t="s">
        <v>9</v>
      </c>
      <c r="H13" s="46"/>
      <c r="I13" s="46"/>
      <c r="J13" s="46"/>
      <c r="K13" s="46"/>
    </row>
    <row r="14" spans="1:11" ht="58" customHeight="1">
      <c r="A14" s="43"/>
      <c r="B14" s="43"/>
      <c r="C14" s="43"/>
      <c r="D14" s="43"/>
      <c r="E14" s="19"/>
      <c r="F14" s="19"/>
      <c r="G14" s="45"/>
      <c r="H14" s="46"/>
      <c r="I14" s="46"/>
      <c r="J14" s="46"/>
      <c r="K14" s="46"/>
    </row>
    <row r="15" spans="1:11">
      <c r="K15" s="24" t="s">
        <v>10</v>
      </c>
    </row>
    <row r="16" spans="1:11">
      <c r="K16" s="25" t="s">
        <v>11</v>
      </c>
    </row>
  </sheetData>
  <mergeCells count="5">
    <mergeCell ref="A1:D2"/>
    <mergeCell ref="A3:D14"/>
    <mergeCell ref="G13:G14"/>
    <mergeCell ref="H13:K14"/>
    <mergeCell ref="E1:K1"/>
  </mergeCells>
  <conditionalFormatting sqref="E3:J3">
    <cfRule type="expression" dxfId="1" priority="1">
      <formula>DAY(E3)&gt;8</formula>
    </cfRule>
  </conditionalFormatting>
  <conditionalFormatting sqref="E11:K11 E13:F13">
    <cfRule type="expression" dxfId="0" priority="2">
      <formula>AND(DAY(E11)&gt;=1,DAY(E11)&lt;=15)</formula>
    </cfRule>
  </conditionalFormatting>
  <dataValidations count="7">
    <dataValidation allowBlank="1" showInputMessage="1" showErrorMessage="1" prompt="Dia da semana determinado automaticamente" sqref="F2:K2" xr:uid="{00000000-0002-0000-0B00-000000000000}"/>
    <dataValidation allowBlank="1" showInputMessage="1" showErrorMessage="1" prompt="Esta linha e as linhas 5, 7, 9, 11 e 13 contêm dias da semana. Se esta célula não contém o número 1, é por ser um dia do mês anterior. Insira anotações na célula E13" sqref="E3" xr:uid="{00000000-0002-0000-0B00-000001000000}"/>
    <dataValidation allowBlank="1" showInputMessage="1" showErrorMessage="1" prompt="Inserir Anotações na célula à direita" sqref="G13:G14" xr:uid="{00000000-0002-0000-0B00-000002000000}"/>
    <dataValidation allowBlank="1" showInputMessage="1" showErrorMessage="1" prompt="Inserir Anotações nesta célula" sqref="H13:K14" xr:uid="{00000000-0002-0000-0B00-000003000000}"/>
    <dataValidation allowBlank="1" showInputMessage="1" showErrorMessage="1" prompt="Esta linha e as linhas 6, 8, 10, 12 e 14 são células para inserir anotações diárias relacionadas ao dia do calendário na célula acima" sqref="E4" xr:uid="{00000000-0002-0000-0B00-000004000000}"/>
    <dataValidation allowBlank="1" showInputMessage="1" showErrorMessage="1" prompt="O ano nesta célula é atualizado automaticamente com base no ano inserido na planilha de janeiro. O calendário abaixo tem datas dos meses anterior e seguinte com sombreamento de fonte mais claro." sqref="E1" xr:uid="{00000000-0002-0000-0B00-000005000000}"/>
    <dataValidation allowBlank="1" showInputMessage="1" showErrorMessage="1" prompt="Esta linha contém os nomes de dias da semana para este calendário. Esta célula contém o dia de início da semana. Para alterar o dia de início, insira um novo dia na célula K3 da planilha de janeiro." sqref="E2" xr:uid="{00000000-0002-0000-0B00-000006000000}"/>
  </dataValidations>
  <printOptions horizontalCentered="1" verticalCentered="1"/>
  <pageMargins left="0.7" right="0.7" top="0.75" bottom="0.75" header="0.3" footer="0.3"/>
  <pageSetup paperSize="9" scale="86" orientation="landscape" r:id="rId1"/>
  <headerFooter differentFirst="1" alignWithMargins="0">
    <oddFooter>Page &amp;P of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9" tint="0.59999389629810485"/>
    <pageSetUpPr fitToPage="1"/>
  </sheetPr>
  <dimension ref="A1:K17"/>
  <sheetViews>
    <sheetView showGridLines="0" showRowColHeaders="0" zoomScaleNormal="10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J10" sqref="J10"/>
    </sheetView>
  </sheetViews>
  <sheetFormatPr defaultColWidth="8.7265625" defaultRowHeight="14.5"/>
  <cols>
    <col min="3" max="3" width="16.6328125" customWidth="1"/>
    <col min="4" max="4" width="2.6328125" customWidth="1"/>
    <col min="5" max="11" width="24.90625" style="5" customWidth="1"/>
    <col min="12" max="12" width="2.6328125" customWidth="1"/>
    <col min="13" max="13" width="12" customWidth="1"/>
  </cols>
  <sheetData>
    <row r="1" spans="1:11" s="1" customFormat="1" ht="103.5" customHeight="1">
      <c r="A1" s="43"/>
      <c r="B1" s="43"/>
      <c r="C1" s="43"/>
      <c r="D1" s="43"/>
      <c r="E1" s="34" t="str">
        <f>"Fevereiro de "&amp;AnoCalendário</f>
        <v>Fevereiro de 2025</v>
      </c>
      <c r="F1" s="34"/>
      <c r="G1" s="34"/>
      <c r="H1" s="35"/>
      <c r="I1" s="35"/>
      <c r="J1" s="35"/>
      <c r="K1" s="35"/>
    </row>
    <row r="2" spans="1:11" s="2" customFormat="1" ht="21.75" customHeight="1">
      <c r="A2" s="49"/>
      <c r="B2" s="49"/>
      <c r="C2" s="49"/>
      <c r="D2" s="49"/>
      <c r="E2" s="29" t="str">
        <f>IF(InícioDaSemana="DOMINGO", "DOMINGO","SEGUNDA-FEIRA")</f>
        <v>DOMINGO</v>
      </c>
      <c r="F2" s="29" t="str">
        <f t="shared" ref="F2:K2" si="0">UPPER(TEXT(F3,"dddd"))</f>
        <v>SEGUNDA-FEIRA</v>
      </c>
      <c r="G2" s="29" t="str">
        <f t="shared" si="0"/>
        <v>TERÇA-FEIRA</v>
      </c>
      <c r="H2" s="29" t="str">
        <f t="shared" si="0"/>
        <v>QUARTA-FEIRA</v>
      </c>
      <c r="I2" s="29" t="str">
        <f t="shared" si="0"/>
        <v>QUINTA-FEIRA</v>
      </c>
      <c r="J2" s="29" t="str">
        <f t="shared" si="0"/>
        <v>SEXTA-FEIRA</v>
      </c>
      <c r="K2" s="29" t="str">
        <f t="shared" si="0"/>
        <v>SÁBADO</v>
      </c>
    </row>
    <row r="3" spans="1:11" s="3" customFormat="1" ht="19.5" customHeight="1">
      <c r="A3" s="49"/>
      <c r="B3" s="49"/>
      <c r="C3" s="49"/>
      <c r="D3" s="49"/>
      <c r="E3" s="14">
        <f t="array" ref="E3:K3">DiasESemanas+DATE(AnoCalendário,2,1)-WEEKDAY(DATE(AnoCalendário,2,1),(InícioDaSemana="SEGUNDA-FEIRA")+1)+1</f>
        <v>45683</v>
      </c>
      <c r="F3" s="14">
        <v>45684</v>
      </c>
      <c r="G3" s="14">
        <v>45685</v>
      </c>
      <c r="H3" s="14">
        <v>45686</v>
      </c>
      <c r="I3" s="14">
        <v>45687</v>
      </c>
      <c r="J3" s="14">
        <v>45688</v>
      </c>
      <c r="K3" s="15">
        <v>45689</v>
      </c>
    </row>
    <row r="4" spans="1:11" ht="58" customHeight="1">
      <c r="A4" s="49"/>
      <c r="B4" s="49"/>
      <c r="C4" s="49"/>
      <c r="D4" s="49"/>
      <c r="E4" s="16"/>
      <c r="F4" s="16"/>
      <c r="G4" s="16"/>
      <c r="H4" s="16"/>
      <c r="I4" s="16"/>
      <c r="J4" s="16"/>
      <c r="K4" s="16"/>
    </row>
    <row r="5" spans="1:11" s="3" customFormat="1" ht="19.5" customHeight="1">
      <c r="A5" s="49"/>
      <c r="B5" s="49"/>
      <c r="C5" s="49"/>
      <c r="D5" s="49"/>
      <c r="E5" s="17">
        <f t="array" ref="E5:K5">DiasESemanas+DATE(AnoCalendário,2,1)-WEEKDAY(DATE(AnoCalendário,2,1),(InícioDaSemana="SEGUNDA-FEIRA")+1)+8</f>
        <v>45690</v>
      </c>
      <c r="F5" s="17">
        <v>45691</v>
      </c>
      <c r="G5" s="18">
        <v>45692</v>
      </c>
      <c r="H5" s="17">
        <v>45693</v>
      </c>
      <c r="I5" s="17">
        <v>45694</v>
      </c>
      <c r="J5" s="17">
        <v>45695</v>
      </c>
      <c r="K5" s="17">
        <v>45696</v>
      </c>
    </row>
    <row r="6" spans="1:11" ht="58" customHeight="1">
      <c r="A6" s="49"/>
      <c r="B6" s="49"/>
      <c r="C6" s="49"/>
      <c r="D6" s="49"/>
      <c r="E6" s="19"/>
      <c r="F6" s="19"/>
      <c r="G6" s="20" t="s">
        <v>12</v>
      </c>
      <c r="H6" s="19"/>
      <c r="I6" s="19"/>
      <c r="J6" s="19"/>
      <c r="K6" s="19"/>
    </row>
    <row r="7" spans="1:11" s="3" customFormat="1" ht="19.5" customHeight="1">
      <c r="A7" s="49"/>
      <c r="B7" s="49"/>
      <c r="C7" s="49"/>
      <c r="D7" s="49"/>
      <c r="E7" s="15">
        <f t="array" ref="E7:K7">DiasESemanas+DATE(AnoCalendário,2,1)-WEEKDAY(DATE(AnoCalendário,2,1),(InícioDaSemana="SEGUNDA-FEIRA")+1)+15</f>
        <v>45697</v>
      </c>
      <c r="F7" s="15">
        <v>45698</v>
      </c>
      <c r="G7" s="21">
        <v>45699</v>
      </c>
      <c r="H7" s="15">
        <v>45700</v>
      </c>
      <c r="I7" s="52">
        <v>45701</v>
      </c>
      <c r="J7" s="52">
        <v>45702</v>
      </c>
      <c r="K7" s="15">
        <v>45703</v>
      </c>
    </row>
    <row r="8" spans="1:11" ht="58" customHeight="1">
      <c r="A8" s="49"/>
      <c r="B8" s="49"/>
      <c r="C8" s="49"/>
      <c r="D8" s="49"/>
      <c r="E8" s="16"/>
      <c r="F8" s="16"/>
      <c r="G8" s="22" t="s">
        <v>13</v>
      </c>
      <c r="H8" s="16"/>
      <c r="I8" s="53"/>
      <c r="J8" s="53"/>
      <c r="K8" s="16"/>
    </row>
    <row r="9" spans="1:11" s="3" customFormat="1" ht="19.5" customHeight="1">
      <c r="A9" s="49"/>
      <c r="B9" s="49"/>
      <c r="C9" s="49"/>
      <c r="D9" s="49"/>
      <c r="E9" s="17">
        <f t="array" ref="E9:K9">DiasESemanas+DATE(AnoCalendário,2,1)-WEEKDAY(DATE(AnoCalendário,2,1),(InícioDaSemana="SEGUNDA-FEIRA")+1)+22</f>
        <v>45704</v>
      </c>
      <c r="F9" s="17">
        <v>45705</v>
      </c>
      <c r="G9" s="17">
        <v>45706</v>
      </c>
      <c r="H9" s="17">
        <v>45707</v>
      </c>
      <c r="I9" s="17">
        <v>45708</v>
      </c>
      <c r="J9" s="17">
        <v>45709</v>
      </c>
      <c r="K9" s="17">
        <v>45710</v>
      </c>
    </row>
    <row r="10" spans="1:11" ht="58" customHeight="1">
      <c r="A10" s="49"/>
      <c r="B10" s="49"/>
      <c r="C10" s="49"/>
      <c r="D10" s="49"/>
      <c r="E10" s="19"/>
      <c r="F10" s="19"/>
      <c r="G10" s="19"/>
      <c r="H10" s="19"/>
      <c r="I10" s="19"/>
      <c r="J10" s="19"/>
      <c r="K10" s="19"/>
    </row>
    <row r="11" spans="1:11" s="3" customFormat="1" ht="19.5" customHeight="1">
      <c r="A11" s="49"/>
      <c r="B11" s="49"/>
      <c r="C11" s="49"/>
      <c r="D11" s="49"/>
      <c r="E11" s="15">
        <f t="array" ref="E11:K11">DiasESemanas+DATE(AnoCalendário,2,1)-WEEKDAY(DATE(AnoCalendário,2,1),(InícioDaSemana="SEGUNDA-FEIRA")+1)+29</f>
        <v>45711</v>
      </c>
      <c r="F11" s="15">
        <v>45712</v>
      </c>
      <c r="G11" s="15">
        <v>45713</v>
      </c>
      <c r="H11" s="15">
        <v>45714</v>
      </c>
      <c r="I11" s="15">
        <v>45715</v>
      </c>
      <c r="J11" s="21">
        <v>45716</v>
      </c>
      <c r="K11" s="14">
        <v>45717</v>
      </c>
    </row>
    <row r="12" spans="1:11" ht="58" customHeight="1">
      <c r="A12" s="49"/>
      <c r="B12" s="49"/>
      <c r="C12" s="49"/>
      <c r="D12" s="49"/>
      <c r="E12" s="16"/>
      <c r="F12" s="16"/>
      <c r="G12" s="16"/>
      <c r="H12" s="16"/>
      <c r="I12" s="16"/>
      <c r="J12" s="22" t="s">
        <v>16</v>
      </c>
      <c r="K12" s="16"/>
    </row>
    <row r="13" spans="1:11" s="3" customFormat="1" ht="19.5" customHeight="1">
      <c r="A13" s="49"/>
      <c r="B13" s="49"/>
      <c r="C13" s="49"/>
      <c r="D13" s="49"/>
      <c r="E13" s="23">
        <f t="array" ref="E13:F13">DiasESemanas+DATE(AnoCalendário,2,1)-WEEKDAY(DATE(AnoCalendário,2,1),(InícioDaSemana="SEGUNDA-FEIRA")+1)+36</f>
        <v>45718</v>
      </c>
      <c r="F13" s="23">
        <v>45719</v>
      </c>
      <c r="G13" s="45" t="s">
        <v>9</v>
      </c>
      <c r="H13" s="46"/>
      <c r="I13" s="46"/>
      <c r="J13" s="46"/>
      <c r="K13" s="46"/>
    </row>
    <row r="14" spans="1:11" ht="58" customHeight="1">
      <c r="A14" s="49"/>
      <c r="B14" s="49"/>
      <c r="C14" s="49"/>
      <c r="D14" s="49"/>
      <c r="E14" s="19"/>
      <c r="F14" s="19"/>
      <c r="G14" s="45"/>
      <c r="H14" s="46"/>
      <c r="I14" s="46"/>
      <c r="J14" s="46"/>
      <c r="K14" s="46"/>
    </row>
    <row r="15" spans="1:11">
      <c r="E15" s="16"/>
      <c r="F15" s="16"/>
      <c r="G15" s="16"/>
      <c r="H15" s="16"/>
      <c r="I15" s="16"/>
      <c r="J15" s="16"/>
      <c r="K15" s="24" t="s">
        <v>10</v>
      </c>
    </row>
    <row r="16" spans="1:11">
      <c r="E16" s="16"/>
      <c r="F16" s="16"/>
      <c r="G16" s="16"/>
      <c r="H16" s="16"/>
      <c r="I16" s="16"/>
      <c r="J16" s="16"/>
      <c r="K16" s="25" t="s">
        <v>11</v>
      </c>
    </row>
    <row r="17" spans="5:11">
      <c r="E17" s="16"/>
      <c r="F17" s="16"/>
      <c r="G17" s="16"/>
      <c r="H17" s="16"/>
      <c r="I17" s="16"/>
      <c r="J17" s="16"/>
      <c r="K17" s="16"/>
    </row>
  </sheetData>
  <mergeCells count="4">
    <mergeCell ref="A1:D1"/>
    <mergeCell ref="A2:D14"/>
    <mergeCell ref="G13:G14"/>
    <mergeCell ref="H13:K14"/>
  </mergeCells>
  <conditionalFormatting sqref="E3:J3">
    <cfRule type="expression" dxfId="21" priority="1">
      <formula>DAY(E3)&gt;8</formula>
    </cfRule>
  </conditionalFormatting>
  <conditionalFormatting sqref="E11:K11 E13:F13">
    <cfRule type="expression" dxfId="20" priority="2">
      <formula>AND(DAY(E11)&gt;=1,DAY(E11)&lt;=15)</formula>
    </cfRule>
  </conditionalFormatting>
  <dataValidations count="7">
    <dataValidation allowBlank="1" showInputMessage="1" showErrorMessage="1" prompt="Dia da semana determinado automaticamente" sqref="F2:K2" xr:uid="{00000000-0002-0000-0100-000000000000}"/>
    <dataValidation allowBlank="1" showInputMessage="1" showErrorMessage="1" prompt="O ano nesta célula é atualizado automaticamente com base no ano inserido na planilha de janeiro. O calendário abaixo tem datas dos meses anterior e seguinte com sombreamento de fonte mais claro." sqref="E1:G1" xr:uid="{00000000-0002-0000-0100-000001000000}"/>
    <dataValidation allowBlank="1" showInputMessage="1" showErrorMessage="1" prompt="Esta linha e as linhas 5, 7, 9, 11 e 13 contêm dias da semana. Se esta célula não contém o número 1, é por ser um dia do mês anterior. Insira anotações na célula E13" sqref="E3" xr:uid="{00000000-0002-0000-0100-000002000000}"/>
    <dataValidation allowBlank="1" showInputMessage="1" showErrorMessage="1" prompt="Esta linha contém os nomes de dias da semana para este calendário. Esta célula contém o dia de início da semana. Para alterar o dia de início, insira um novo dia na célula K3 da planilha de janeiro." sqref="E2" xr:uid="{00000000-0002-0000-0100-000003000000}"/>
    <dataValidation allowBlank="1" showInputMessage="1" showErrorMessage="1" prompt="Inserir Anotações na célula à direita" sqref="G13:G14" xr:uid="{00000000-0002-0000-0100-000004000000}"/>
    <dataValidation allowBlank="1" showInputMessage="1" showErrorMessage="1" prompt="Inserir Anotações nesta célula" sqref="H13:K14" xr:uid="{00000000-0002-0000-0100-000005000000}"/>
    <dataValidation allowBlank="1" showInputMessage="1" showErrorMessage="1" prompt="Esta linha e as linhas 6, 8, 10, 12 e 14 são células para inserir anotações diárias relacionadas ao dia do calendário na célula acima" sqref="E4" xr:uid="{00000000-0002-0000-0100-000006000000}"/>
  </dataValidations>
  <printOptions horizontalCentered="1" verticalCentered="1"/>
  <pageMargins left="0.7" right="0.7" top="0.75" bottom="0.75" header="0.3" footer="0.3"/>
  <pageSetup paperSize="9" scale="86" orientation="landscape" r:id="rId1"/>
  <headerFooter differentFirst="1" alignWithMargins="0">
    <oddFooter>Page &amp;P of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6" tint="0.39997558519241921"/>
    <pageSetUpPr fitToPage="1"/>
  </sheetPr>
  <dimension ref="A1:K16"/>
  <sheetViews>
    <sheetView showGridLines="0" showRowColHeaders="0" zoomScale="110" zoomScaleNormal="110" workbookViewId="0">
      <pane xSplit="4" ySplit="2" topLeftCell="E3" activePane="bottomRight" state="frozen"/>
      <selection pane="topRight" activeCell="F6" sqref="F6"/>
      <selection pane="bottomLeft" activeCell="F6" sqref="F6"/>
      <selection pane="bottomRight" activeCell="H8" sqref="H8"/>
    </sheetView>
  </sheetViews>
  <sheetFormatPr defaultColWidth="8.7265625" defaultRowHeight="14.5"/>
  <cols>
    <col min="3" max="3" width="16.6328125" customWidth="1"/>
    <col min="4" max="4" width="2.6328125" style="5" customWidth="1"/>
    <col min="5" max="11" width="24.90625" style="5" customWidth="1"/>
    <col min="12" max="12" width="2.6328125" customWidth="1"/>
    <col min="13" max="13" width="12" customWidth="1"/>
  </cols>
  <sheetData>
    <row r="1" spans="1:11" ht="103.5" customHeight="1">
      <c r="A1" s="43"/>
      <c r="B1" s="43"/>
      <c r="C1" s="43"/>
      <c r="D1" s="43"/>
      <c r="E1" s="50" t="str">
        <f>"Março de "&amp;AnoCalendário</f>
        <v>Março de 2025</v>
      </c>
      <c r="F1" s="50"/>
      <c r="G1" s="50"/>
      <c r="H1" s="51"/>
      <c r="I1" s="51"/>
      <c r="J1" s="51"/>
      <c r="K1" s="51"/>
    </row>
    <row r="2" spans="1:11" ht="21.75" customHeight="1">
      <c r="A2" s="11"/>
      <c r="B2" s="11"/>
      <c r="C2" s="11"/>
      <c r="D2" s="12"/>
      <c r="E2" s="29" t="str">
        <f>IF(InícioDaSemana="DOMINGO", "DOMINGO","SEGUNDA-FEIRA")</f>
        <v>DOMINGO</v>
      </c>
      <c r="F2" s="29" t="str">
        <f t="shared" ref="F2:K2" si="0">UPPER(TEXT(F3,"dddd"))</f>
        <v>SEGUNDA-FEIRA</v>
      </c>
      <c r="G2" s="29" t="str">
        <f t="shared" si="0"/>
        <v>TERÇA-FEIRA</v>
      </c>
      <c r="H2" s="29" t="str">
        <f t="shared" si="0"/>
        <v>QUARTA-FEIRA</v>
      </c>
      <c r="I2" s="29" t="str">
        <f t="shared" si="0"/>
        <v>QUINTA-FEIRA</v>
      </c>
      <c r="J2" s="29" t="str">
        <f t="shared" si="0"/>
        <v>SEXTA-FEIRA</v>
      </c>
      <c r="K2" s="29" t="str">
        <f t="shared" si="0"/>
        <v>SÁBADO</v>
      </c>
    </row>
    <row r="3" spans="1:11" ht="19.5" customHeight="1">
      <c r="A3" s="11"/>
      <c r="B3" s="11"/>
      <c r="C3" s="11"/>
      <c r="D3" s="12"/>
      <c r="E3" s="14">
        <f t="array" ref="E3:K3">DiasESemanas+DATE(AnoCalendário,3,1)-WEEKDAY(DATE(AnoCalendário,3,1),(InícioDaSemana="SEGUNDA-FEIRA")+1)+1</f>
        <v>45711</v>
      </c>
      <c r="F3" s="14">
        <v>45712</v>
      </c>
      <c r="G3" s="14">
        <v>45713</v>
      </c>
      <c r="H3" s="14">
        <v>45714</v>
      </c>
      <c r="I3" s="14">
        <v>45715</v>
      </c>
      <c r="J3" s="14">
        <v>45716</v>
      </c>
      <c r="K3" s="21">
        <v>45717</v>
      </c>
    </row>
    <row r="4" spans="1:11" ht="58" customHeight="1">
      <c r="A4" s="11"/>
      <c r="B4" s="11"/>
      <c r="C4" s="11"/>
      <c r="D4" s="12"/>
      <c r="E4" s="16"/>
      <c r="F4" s="16"/>
      <c r="G4" s="16"/>
      <c r="H4" s="16"/>
      <c r="I4" s="16"/>
      <c r="J4" s="16"/>
      <c r="K4" s="22" t="s">
        <v>98</v>
      </c>
    </row>
    <row r="5" spans="1:11" ht="19.5" customHeight="1">
      <c r="A5" s="11"/>
      <c r="B5" s="11"/>
      <c r="C5" s="11"/>
      <c r="D5" s="12"/>
      <c r="E5" s="18">
        <f t="array" ref="E5:K5">DiasESemanas+DATE(AnoCalendário,3,1)-WEEKDAY(DATE(AnoCalendário,3,1),(InícioDaSemana="SEGUNDA-FEIRA")+1)+8</f>
        <v>45718</v>
      </c>
      <c r="F5" s="18">
        <v>45719</v>
      </c>
      <c r="G5" s="18">
        <v>45720</v>
      </c>
      <c r="H5" s="18">
        <v>45721</v>
      </c>
      <c r="I5" s="17">
        <v>45722</v>
      </c>
      <c r="J5" s="18">
        <v>45723</v>
      </c>
      <c r="K5" s="18">
        <v>45724</v>
      </c>
    </row>
    <row r="6" spans="1:11" ht="58" customHeight="1">
      <c r="A6" s="11"/>
      <c r="B6" s="11"/>
      <c r="C6" s="11"/>
      <c r="D6" s="12"/>
      <c r="E6" s="27" t="s">
        <v>14</v>
      </c>
      <c r="F6" s="20" t="s">
        <v>99</v>
      </c>
      <c r="G6" s="27" t="s">
        <v>14</v>
      </c>
      <c r="H6" s="22" t="s">
        <v>15</v>
      </c>
      <c r="I6" s="19"/>
      <c r="J6" s="20" t="s">
        <v>17</v>
      </c>
      <c r="K6" s="20" t="s">
        <v>18</v>
      </c>
    </row>
    <row r="7" spans="1:11" ht="19.5" customHeight="1">
      <c r="A7" s="11"/>
      <c r="B7" s="11"/>
      <c r="C7" s="11"/>
      <c r="D7" s="12"/>
      <c r="E7" s="15">
        <f t="array" ref="E7:K7">DiasESemanas+DATE(AnoCalendário,3,1)-WEEKDAY(DATE(AnoCalendário,3,1),(InícioDaSemana="SEGUNDA-FEIRA")+1)+15</f>
        <v>45725</v>
      </c>
      <c r="F7" s="15">
        <v>45726</v>
      </c>
      <c r="G7" s="15">
        <v>45727</v>
      </c>
      <c r="H7" s="15">
        <v>45728</v>
      </c>
      <c r="I7" s="15">
        <v>45729</v>
      </c>
      <c r="J7" s="21">
        <v>45730</v>
      </c>
      <c r="K7" s="21">
        <v>45731</v>
      </c>
    </row>
    <row r="8" spans="1:11" ht="58" customHeight="1">
      <c r="A8" s="11"/>
      <c r="B8" s="11"/>
      <c r="C8" s="11"/>
      <c r="D8" s="12"/>
      <c r="E8" s="16"/>
      <c r="F8" s="16"/>
      <c r="G8" s="16"/>
      <c r="H8" s="54"/>
      <c r="I8" s="16"/>
      <c r="J8" s="22" t="s">
        <v>19</v>
      </c>
      <c r="K8" s="22" t="s">
        <v>20</v>
      </c>
    </row>
    <row r="9" spans="1:11" ht="19.5" customHeight="1">
      <c r="A9" s="11"/>
      <c r="B9" s="11"/>
      <c r="C9" s="11"/>
      <c r="D9" s="12"/>
      <c r="E9" s="17">
        <f t="array" ref="E9:K9">DiasESemanas+DATE(AnoCalendário,3,1)-WEEKDAY(DATE(AnoCalendário,3,1),(InícioDaSemana="SEGUNDA-FEIRA")+1)+22</f>
        <v>45732</v>
      </c>
      <c r="F9" s="17">
        <v>45733</v>
      </c>
      <c r="G9" s="17">
        <v>45734</v>
      </c>
      <c r="H9" s="17">
        <v>45735</v>
      </c>
      <c r="I9" s="17">
        <v>45736</v>
      </c>
      <c r="J9" s="18">
        <v>45737</v>
      </c>
      <c r="K9" s="18">
        <v>45738</v>
      </c>
    </row>
    <row r="10" spans="1:11" ht="60.65" customHeight="1">
      <c r="A10" s="11"/>
      <c r="B10" s="11"/>
      <c r="C10" s="11"/>
      <c r="D10" s="12"/>
      <c r="E10" s="19"/>
      <c r="F10" s="19"/>
      <c r="G10" s="19"/>
      <c r="H10" s="19"/>
      <c r="I10" s="19"/>
      <c r="J10" s="20" t="s">
        <v>21</v>
      </c>
      <c r="K10" s="20" t="s">
        <v>22</v>
      </c>
    </row>
    <row r="11" spans="1:11" ht="19.5" customHeight="1">
      <c r="A11" s="11"/>
      <c r="B11" s="11"/>
      <c r="C11" s="11"/>
      <c r="D11" s="12"/>
      <c r="E11" s="15">
        <f t="array" ref="E11:K11">DiasESemanas+DATE(AnoCalendário,3,1)-WEEKDAY(DATE(AnoCalendário,3,1),(InícioDaSemana="SEGUNDA-FEIRA")+1)+29</f>
        <v>45739</v>
      </c>
      <c r="F11" s="15">
        <v>45740</v>
      </c>
      <c r="G11" s="15">
        <v>45741</v>
      </c>
      <c r="H11" s="15">
        <v>45742</v>
      </c>
      <c r="I11" s="21">
        <v>45743</v>
      </c>
      <c r="J11" s="15">
        <v>45744</v>
      </c>
      <c r="K11" s="15">
        <v>45745</v>
      </c>
    </row>
    <row r="12" spans="1:11" ht="58" customHeight="1">
      <c r="A12" s="11"/>
      <c r="B12" s="11"/>
      <c r="C12" s="11"/>
      <c r="D12" s="12"/>
      <c r="E12" s="16"/>
      <c r="F12" s="16"/>
      <c r="G12" s="16"/>
      <c r="H12" s="16"/>
      <c r="I12" s="22" t="s">
        <v>23</v>
      </c>
      <c r="J12" s="16"/>
      <c r="K12" s="16"/>
    </row>
    <row r="13" spans="1:11" ht="19.5" customHeight="1">
      <c r="A13" s="11"/>
      <c r="B13" s="11"/>
      <c r="C13" s="11"/>
      <c r="D13" s="12"/>
      <c r="E13" s="17">
        <f t="array" ref="E13:F13">DiasESemanas+DATE(AnoCalendário,3,1)-WEEKDAY(DATE(AnoCalendário,3,1),(InícioDaSemana="SEGUNDA-FEIRA")+1)+36</f>
        <v>45746</v>
      </c>
      <c r="F13" s="17">
        <v>45747</v>
      </c>
      <c r="G13" s="45" t="s">
        <v>9</v>
      </c>
      <c r="H13" s="46"/>
      <c r="I13" s="46"/>
      <c r="J13" s="46"/>
      <c r="K13" s="46"/>
    </row>
    <row r="14" spans="1:11" ht="58" customHeight="1">
      <c r="A14" s="11"/>
      <c r="B14" s="11"/>
      <c r="C14" s="11"/>
      <c r="D14" s="12"/>
      <c r="E14" s="19"/>
      <c r="F14" s="19"/>
      <c r="G14" s="45"/>
      <c r="H14" s="46"/>
      <c r="I14" s="46"/>
      <c r="J14" s="46"/>
      <c r="K14" s="46"/>
    </row>
    <row r="15" spans="1:11">
      <c r="E15" s="16"/>
      <c r="F15" s="16"/>
      <c r="G15" s="16"/>
      <c r="H15" s="16"/>
      <c r="I15" s="16"/>
      <c r="J15" s="16"/>
      <c r="K15" s="24" t="s">
        <v>10</v>
      </c>
    </row>
    <row r="16" spans="1:11">
      <c r="E16" s="16"/>
      <c r="F16" s="16"/>
      <c r="G16" s="16"/>
      <c r="H16" s="16"/>
      <c r="I16" s="16"/>
      <c r="J16" s="16"/>
      <c r="K16" s="25" t="s">
        <v>11</v>
      </c>
    </row>
  </sheetData>
  <mergeCells count="6">
    <mergeCell ref="A1:D1"/>
    <mergeCell ref="G13:G14"/>
    <mergeCell ref="H13:K14"/>
    <mergeCell ref="E1:G1"/>
    <mergeCell ref="H1:I1"/>
    <mergeCell ref="J1:K1"/>
  </mergeCells>
  <conditionalFormatting sqref="E3:J3">
    <cfRule type="expression" dxfId="19" priority="1">
      <formula>DAY(E3)&gt;8</formula>
    </cfRule>
  </conditionalFormatting>
  <conditionalFormatting sqref="E11:K11 E13:F13">
    <cfRule type="expression" dxfId="18" priority="2">
      <formula>AND(DAY(E11)&gt;=1,DAY(E11)&lt;=15)</formula>
    </cfRule>
  </conditionalFormatting>
  <dataValidations xWindow="396" yWindow="521" count="7">
    <dataValidation allowBlank="1" showInputMessage="1" showErrorMessage="1" prompt="Esta linha e as linhas 6, 8, 10, 12 e 14 são células para inserir anotações diárias relacionadas ao dia do calendário na célula acima" sqref="E4" xr:uid="{00000000-0002-0000-0200-000000000000}"/>
    <dataValidation allowBlank="1" showInputMessage="1" showErrorMessage="1" prompt="Inserir Anotações nesta célula" sqref="H13:K14" xr:uid="{00000000-0002-0000-0200-000001000000}"/>
    <dataValidation allowBlank="1" showInputMessage="1" showErrorMessage="1" prompt="Inserir Anotações na célula à direita" sqref="G13:G14" xr:uid="{00000000-0002-0000-0200-000002000000}"/>
    <dataValidation allowBlank="1" showInputMessage="1" showErrorMessage="1" prompt="Esta linha e as linhas 5, 7, 9, 11 e 13 contêm dias da semana. Se esta célula não contém o número 1, é por ser um dia do mês anterior. Insira anotações na célula E13" sqref="E3" xr:uid="{00000000-0002-0000-0200-000003000000}"/>
    <dataValidation allowBlank="1" showInputMessage="1" showErrorMessage="1" prompt="O ano nesta célula é atualizado automaticamente com base no ano inserido na planilha de janeiro. O calendário abaixo tem datas dos meses anterior e seguinte com sombreamento de fonte mais claro." sqref="E1:G1" xr:uid="{00000000-0002-0000-0200-000004000000}"/>
    <dataValidation allowBlank="1" showInputMessage="1" showErrorMessage="1" prompt="Dia da semana determinado automaticamente" sqref="F2:K2" xr:uid="{00000000-0002-0000-0200-000005000000}"/>
    <dataValidation allowBlank="1" showInputMessage="1" showErrorMessage="1" prompt="Esta linha contém os nomes de dias da semana para este calendário. Esta célula contém o dia de início da semana. Para alterar o dia de início, insira um novo dia na célula K3 da planilha de janeiro." sqref="E2" xr:uid="{00000000-0002-0000-0200-000006000000}"/>
  </dataValidations>
  <printOptions horizontalCentered="1" verticalCentered="1"/>
  <pageMargins left="0.7" right="0.7" top="0.75" bottom="0.75" header="0.3" footer="0.3"/>
  <pageSetup paperSize="9" scale="86" orientation="landscape" r:id="rId1"/>
  <headerFooter differentFirst="1" alignWithMargins="0">
    <oddFooter>Page &amp;P of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4" tint="0.39997558519241921"/>
    <pageSetUpPr fitToPage="1"/>
  </sheetPr>
  <dimension ref="A1:L18"/>
  <sheetViews>
    <sheetView showGridLines="0" showRowColHeaders="0" zoomScaleNormal="100" workbookViewId="0">
      <pane xSplit="4" ySplit="2" topLeftCell="J9" activePane="bottomRight" state="frozen"/>
      <selection pane="topRight" activeCell="E1" sqref="E1"/>
      <selection pane="bottomLeft" activeCell="A3" sqref="A3"/>
      <selection pane="bottomRight" activeCell="K9" sqref="K9"/>
    </sheetView>
  </sheetViews>
  <sheetFormatPr defaultColWidth="8.7265625" defaultRowHeight="14.5"/>
  <cols>
    <col min="3" max="3" width="16.6328125" customWidth="1"/>
    <col min="4" max="4" width="2.6328125" style="5" customWidth="1"/>
    <col min="5" max="11" width="24.90625" style="5" customWidth="1"/>
    <col min="12" max="12" width="2.6328125" style="5" customWidth="1"/>
    <col min="13" max="13" width="12" customWidth="1"/>
  </cols>
  <sheetData>
    <row r="1" spans="1:11" ht="103.5" customHeight="1">
      <c r="A1" s="43"/>
      <c r="B1" s="43"/>
      <c r="C1" s="43"/>
      <c r="D1" s="43"/>
      <c r="E1" s="50" t="str">
        <f>"Abril de "&amp;AnoCalendário</f>
        <v>Abril de 2025</v>
      </c>
      <c r="F1" s="50"/>
      <c r="G1" s="50"/>
      <c r="H1" s="50"/>
      <c r="I1" s="50"/>
      <c r="J1" s="50"/>
      <c r="K1" s="50"/>
    </row>
    <row r="2" spans="1:11" ht="21.75" customHeight="1">
      <c r="A2" s="11"/>
      <c r="B2" s="11"/>
      <c r="C2" s="11"/>
      <c r="D2" s="12"/>
      <c r="E2" s="29" t="str">
        <f>IF(InícioDaSemana="DOMINGO", "DOMINGO","SEGUNDA-FEIRA")</f>
        <v>DOMINGO</v>
      </c>
      <c r="F2" s="29" t="str">
        <f t="shared" ref="F2:K2" si="0">UPPER(TEXT(F3,"dddd"))</f>
        <v>SEGUNDA-FEIRA</v>
      </c>
      <c r="G2" s="29" t="str">
        <f t="shared" si="0"/>
        <v>TERÇA-FEIRA</v>
      </c>
      <c r="H2" s="29" t="str">
        <f t="shared" si="0"/>
        <v>QUARTA-FEIRA</v>
      </c>
      <c r="I2" s="29" t="str">
        <f t="shared" si="0"/>
        <v>QUINTA-FEIRA</v>
      </c>
      <c r="J2" s="29" t="str">
        <f t="shared" si="0"/>
        <v>SEXTA-FEIRA</v>
      </c>
      <c r="K2" s="29" t="str">
        <f t="shared" si="0"/>
        <v>SÁBADO</v>
      </c>
    </row>
    <row r="3" spans="1:11" ht="19.5" customHeight="1">
      <c r="A3" s="11"/>
      <c r="B3" s="11"/>
      <c r="C3" s="11"/>
      <c r="D3" s="12"/>
      <c r="E3" s="14">
        <f t="array" ref="E3:K3">DiasESemanas+DATE(AnoCalendário,4,1)-WEEKDAY(DATE(AnoCalendário,4,1),(InícioDaSemana="SEGUNDA-FEIRA")+1)+1</f>
        <v>45746</v>
      </c>
      <c r="F3" s="14">
        <v>45747</v>
      </c>
      <c r="G3" s="15">
        <v>45748</v>
      </c>
      <c r="H3" s="21">
        <v>45749</v>
      </c>
      <c r="I3" s="15">
        <v>45750</v>
      </c>
      <c r="J3" s="15">
        <v>45751</v>
      </c>
      <c r="K3" s="15">
        <v>45752</v>
      </c>
    </row>
    <row r="4" spans="1:11" ht="54.65" customHeight="1">
      <c r="A4" s="11"/>
      <c r="B4" s="11"/>
      <c r="C4" s="11"/>
      <c r="D4" s="12"/>
      <c r="E4" s="16"/>
      <c r="F4" s="16"/>
      <c r="G4" s="16"/>
      <c r="H4" s="22" t="s">
        <v>24</v>
      </c>
      <c r="I4" s="16"/>
      <c r="J4" s="16"/>
      <c r="K4" s="16"/>
    </row>
    <row r="5" spans="1:11" ht="19.5" customHeight="1">
      <c r="A5" s="11"/>
      <c r="B5" s="11"/>
      <c r="C5" s="11"/>
      <c r="D5" s="12"/>
      <c r="E5" s="17">
        <f t="array" ref="E5:K5">DiasESemanas+DATE(AnoCalendário,4,1)-WEEKDAY(DATE(AnoCalendário,4,1),(InícioDaSemana="SEGUNDA-FEIRA")+1)+8</f>
        <v>45753</v>
      </c>
      <c r="F5" s="18">
        <v>45754</v>
      </c>
      <c r="G5" s="17">
        <v>45755</v>
      </c>
      <c r="H5" s="18">
        <v>45756</v>
      </c>
      <c r="I5" s="17">
        <v>45757</v>
      </c>
      <c r="J5" s="17">
        <v>45758</v>
      </c>
      <c r="K5" s="17">
        <v>45759</v>
      </c>
    </row>
    <row r="6" spans="1:11" ht="66" customHeight="1">
      <c r="A6" s="11"/>
      <c r="B6" s="11"/>
      <c r="C6" s="11"/>
      <c r="D6" s="12"/>
      <c r="E6" s="19"/>
      <c r="F6" s="20" t="s">
        <v>25</v>
      </c>
      <c r="G6" s="19"/>
      <c r="H6" s="20" t="s">
        <v>26</v>
      </c>
      <c r="I6" s="19"/>
      <c r="J6" s="19"/>
      <c r="K6" s="19"/>
    </row>
    <row r="7" spans="1:11" ht="19.5" customHeight="1">
      <c r="A7" s="11"/>
      <c r="B7" s="11"/>
      <c r="C7" s="11"/>
      <c r="D7" s="12"/>
      <c r="E7" s="15">
        <f t="array" ref="E7:K7">DiasESemanas+DATE(AnoCalendário,4,1)-WEEKDAY(DATE(AnoCalendário,4,1),(InícioDaSemana="SEGUNDA-FEIRA")+1)+15</f>
        <v>45760</v>
      </c>
      <c r="F7" s="15">
        <v>45761</v>
      </c>
      <c r="G7" s="15">
        <v>45762</v>
      </c>
      <c r="H7" s="15">
        <v>45763</v>
      </c>
      <c r="I7" s="15">
        <v>45764</v>
      </c>
      <c r="J7" s="15">
        <v>45765</v>
      </c>
      <c r="K7" s="21">
        <v>45766</v>
      </c>
    </row>
    <row r="8" spans="1:11" ht="58" customHeight="1">
      <c r="A8" s="11"/>
      <c r="B8" s="11"/>
      <c r="C8" s="11"/>
      <c r="D8" s="12"/>
      <c r="E8" s="16"/>
      <c r="F8" s="16"/>
      <c r="G8" s="16"/>
      <c r="H8" s="16"/>
      <c r="I8" s="16"/>
      <c r="J8" s="16"/>
      <c r="K8" s="22" t="s">
        <v>27</v>
      </c>
    </row>
    <row r="9" spans="1:11" ht="19.5" customHeight="1">
      <c r="A9" s="11"/>
      <c r="B9" s="11"/>
      <c r="C9" s="11"/>
      <c r="D9" s="12"/>
      <c r="E9" s="17">
        <f t="array" ref="E9:K9">DiasESemanas+DATE(AnoCalendário,4,1)-WEEKDAY(DATE(AnoCalendário,4,1),(InícioDaSemana="SEGUNDA-FEIRA")+1)+22</f>
        <v>45767</v>
      </c>
      <c r="F9" s="30">
        <v>45768</v>
      </c>
      <c r="G9" s="18">
        <v>45769</v>
      </c>
      <c r="H9" s="17">
        <v>45770</v>
      </c>
      <c r="I9" s="17">
        <v>45771</v>
      </c>
      <c r="J9" s="18">
        <v>45772</v>
      </c>
      <c r="K9" s="17">
        <v>45773</v>
      </c>
    </row>
    <row r="10" spans="1:11" ht="64" customHeight="1">
      <c r="A10" s="11"/>
      <c r="B10" s="11"/>
      <c r="C10" s="11"/>
      <c r="D10" s="12"/>
      <c r="E10" s="19"/>
      <c r="F10" s="31" t="s">
        <v>28</v>
      </c>
      <c r="G10" s="20" t="s">
        <v>29</v>
      </c>
      <c r="H10" s="19"/>
      <c r="I10" s="19"/>
      <c r="J10" s="20" t="s">
        <v>30</v>
      </c>
      <c r="K10" s="19"/>
    </row>
    <row r="11" spans="1:11" ht="19.5" customHeight="1">
      <c r="A11" s="11"/>
      <c r="B11" s="11"/>
      <c r="C11" s="11"/>
      <c r="D11" s="12"/>
      <c r="E11" s="15">
        <f t="array" ref="E11:K11">DiasESemanas+DATE(AnoCalendário,4,1)-WEEKDAY(DATE(AnoCalendário,4,1),(InícioDaSemana="SEGUNDA-FEIRA")+1)+29</f>
        <v>45774</v>
      </c>
      <c r="F11" s="21">
        <v>45775</v>
      </c>
      <c r="G11" s="15">
        <v>45776</v>
      </c>
      <c r="H11" s="21">
        <v>45777</v>
      </c>
      <c r="I11" s="14">
        <v>45778</v>
      </c>
      <c r="J11" s="14">
        <v>45779</v>
      </c>
      <c r="K11" s="14">
        <v>45780</v>
      </c>
    </row>
    <row r="12" spans="1:11" ht="75.650000000000006" customHeight="1">
      <c r="A12" s="11"/>
      <c r="B12" s="11"/>
      <c r="C12" s="11"/>
      <c r="D12" s="12"/>
      <c r="E12" s="16"/>
      <c r="F12" s="22" t="s">
        <v>31</v>
      </c>
      <c r="G12" s="16"/>
      <c r="H12" s="22" t="s">
        <v>32</v>
      </c>
      <c r="I12" s="16"/>
      <c r="J12" s="16"/>
      <c r="K12" s="16"/>
    </row>
    <row r="13" spans="1:11" ht="30" customHeight="1">
      <c r="A13" s="11"/>
      <c r="B13" s="11"/>
      <c r="C13" s="11"/>
      <c r="D13" s="12"/>
      <c r="E13" s="23">
        <f t="array" ref="E13:F13">DiasESemanas+DATE(AnoCalendário,4,1)-WEEKDAY(DATE(AnoCalendário,4,1),(InícioDaSemana="SEGUNDA-FEIRA")+1)+36</f>
        <v>45781</v>
      </c>
      <c r="F13" s="23">
        <v>45782</v>
      </c>
      <c r="G13" s="45" t="s">
        <v>9</v>
      </c>
      <c r="H13" s="46"/>
      <c r="I13" s="46"/>
      <c r="J13" s="46"/>
      <c r="K13" s="46"/>
    </row>
    <row r="14" spans="1:11" ht="58" customHeight="1">
      <c r="A14" s="11"/>
      <c r="B14" s="11"/>
      <c r="C14" s="11"/>
      <c r="D14" s="12"/>
      <c r="E14" s="19"/>
      <c r="F14" s="19"/>
      <c r="G14" s="45"/>
      <c r="H14" s="46"/>
      <c r="I14" s="46"/>
      <c r="J14" s="46"/>
      <c r="K14" s="46"/>
    </row>
    <row r="15" spans="1:11">
      <c r="E15" s="16"/>
      <c r="F15" s="16"/>
      <c r="G15" s="16"/>
      <c r="H15" s="16"/>
      <c r="I15" s="16"/>
      <c r="J15" s="16"/>
      <c r="K15" s="24" t="s">
        <v>10</v>
      </c>
    </row>
    <row r="16" spans="1:11">
      <c r="E16" s="16"/>
      <c r="F16" s="16"/>
      <c r="G16" s="16"/>
      <c r="H16" s="16"/>
      <c r="I16" s="16"/>
      <c r="J16" s="16"/>
      <c r="K16" s="25" t="s">
        <v>11</v>
      </c>
    </row>
    <row r="17" spans="5:11">
      <c r="E17" s="16"/>
      <c r="F17" s="16"/>
      <c r="G17" s="16"/>
      <c r="H17" s="16"/>
      <c r="I17" s="16"/>
      <c r="J17" s="16"/>
      <c r="K17" s="16"/>
    </row>
    <row r="18" spans="5:11">
      <c r="E18" s="16"/>
      <c r="F18" s="16"/>
      <c r="G18" s="16"/>
      <c r="H18" s="16"/>
      <c r="I18" s="16"/>
      <c r="J18" s="16"/>
      <c r="K18" s="16"/>
    </row>
  </sheetData>
  <mergeCells count="4">
    <mergeCell ref="A1:D1"/>
    <mergeCell ref="G13:G14"/>
    <mergeCell ref="H13:K14"/>
    <mergeCell ref="E1:K1"/>
  </mergeCells>
  <conditionalFormatting sqref="E3:J3">
    <cfRule type="expression" dxfId="17" priority="1">
      <formula>DAY(E3)&gt;8</formula>
    </cfRule>
  </conditionalFormatting>
  <conditionalFormatting sqref="E11:K11 E13:F13">
    <cfRule type="expression" dxfId="16" priority="2">
      <formula>AND(DAY(E11)&gt;=1,DAY(E11)&lt;=15)</formula>
    </cfRule>
  </conditionalFormatting>
  <dataValidations count="7">
    <dataValidation allowBlank="1" showInputMessage="1" showErrorMessage="1" prompt="Dia da semana determinado automaticamente" sqref="F2:K2" xr:uid="{00000000-0002-0000-0300-000000000000}"/>
    <dataValidation allowBlank="1" showInputMessage="1" showErrorMessage="1" prompt="O ano nesta célula é atualizado automaticamente com base no ano inserido na planilha de janeiro. O calendário abaixo tem datas dos meses anterior e seguinte com sombreamento de fonte mais claro." sqref="E1" xr:uid="{00000000-0002-0000-0300-000001000000}"/>
    <dataValidation allowBlank="1" showInputMessage="1" showErrorMessage="1" prompt="Esta linha e as linhas 5, 7, 9, 11 e 13 contêm dias da semana. Se esta célula não contém o número 1, é por ser um dia do mês anterior. Insira anotações na célula E13" sqref="E3" xr:uid="{00000000-0002-0000-0300-000002000000}"/>
    <dataValidation allowBlank="1" showInputMessage="1" showErrorMessage="1" prompt="Inserir Anotações na célula à direita" sqref="G13:G14" xr:uid="{00000000-0002-0000-0300-000003000000}"/>
    <dataValidation allowBlank="1" showInputMessage="1" showErrorMessage="1" prompt="Inserir Anotações nesta célula" sqref="H13:K14" xr:uid="{00000000-0002-0000-0300-000004000000}"/>
    <dataValidation allowBlank="1" showInputMessage="1" showErrorMessage="1" prompt="Esta linha e as linhas 6, 8, 10, 12 e 14 são células para inserir anotações diárias relacionadas ao dia do calendário na célula acima" sqref="E4" xr:uid="{00000000-0002-0000-0300-000005000000}"/>
    <dataValidation allowBlank="1" showInputMessage="1" showErrorMessage="1" prompt="Esta linha contém os nomes de dias da semana para este calendário. Esta célula contém o dia de início da semana. Para alterar o dia de início, insira um novo dia na célula K3 da planilha de janeiro." sqref="E2" xr:uid="{00000000-0002-0000-0300-000006000000}"/>
  </dataValidations>
  <printOptions horizontalCentered="1" verticalCentered="1"/>
  <pageMargins left="0.7" right="0.7" top="0.75" bottom="0.75" header="0.3" footer="0.3"/>
  <pageSetup paperSize="9" scale="86" orientation="landscape" r:id="rId1"/>
  <headerFooter differentFirst="1" alignWithMargins="0">
    <oddFooter>Page &amp;P of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FFFF00"/>
    <pageSetUpPr fitToPage="1"/>
  </sheetPr>
  <dimension ref="A1:K16"/>
  <sheetViews>
    <sheetView showGridLines="0" showRowColHeaders="0" zoomScale="112" zoomScaleNormal="112" workbookViewId="0">
      <pane xSplit="4" ySplit="2" topLeftCell="G3" activePane="bottomRight" state="frozen"/>
      <selection pane="topRight" activeCell="F6" sqref="F6"/>
      <selection pane="bottomLeft" activeCell="F6" sqref="F6"/>
      <selection pane="bottomRight" activeCell="Q8" sqref="Q8"/>
    </sheetView>
  </sheetViews>
  <sheetFormatPr defaultColWidth="8.7265625" defaultRowHeight="14.5"/>
  <cols>
    <col min="3" max="3" width="16.6328125" customWidth="1"/>
    <col min="4" max="4" width="2.6328125" style="5" customWidth="1"/>
    <col min="5" max="11" width="24.90625" style="16" customWidth="1"/>
    <col min="12" max="12" width="14.7265625" customWidth="1"/>
    <col min="13" max="13" width="12" customWidth="1"/>
  </cols>
  <sheetData>
    <row r="1" spans="1:11" ht="103.5" customHeight="1">
      <c r="A1" s="43"/>
      <c r="B1" s="43"/>
      <c r="C1" s="43"/>
      <c r="D1" s="43"/>
      <c r="E1" s="50" t="str">
        <f>"Maio de "&amp;AnoCalendário</f>
        <v>Maio de 2025</v>
      </c>
      <c r="F1" s="50"/>
      <c r="G1" s="50"/>
      <c r="H1" s="50"/>
      <c r="I1" s="50"/>
      <c r="J1" s="50"/>
      <c r="K1" s="50"/>
    </row>
    <row r="2" spans="1:11" ht="21.75" customHeight="1">
      <c r="A2" s="43"/>
      <c r="B2" s="43"/>
      <c r="C2" s="43"/>
      <c r="D2" s="43"/>
      <c r="E2" s="29" t="str">
        <f>IF(InícioDaSemana="DOMINGO", "DOMINGO","SEGUNDA-FEIRA")</f>
        <v>DOMINGO</v>
      </c>
      <c r="F2" s="29" t="str">
        <f t="shared" ref="F2:K2" si="0">UPPER(TEXT(F3,"dddd"))</f>
        <v>SEGUNDA-FEIRA</v>
      </c>
      <c r="G2" s="29" t="str">
        <f t="shared" si="0"/>
        <v>TERÇA-FEIRA</v>
      </c>
      <c r="H2" s="29" t="str">
        <f t="shared" si="0"/>
        <v>QUARTA-FEIRA</v>
      </c>
      <c r="I2" s="29" t="str">
        <f t="shared" si="0"/>
        <v>QUINTA-FEIRA</v>
      </c>
      <c r="J2" s="29" t="str">
        <f t="shared" si="0"/>
        <v>SEXTA-FEIRA</v>
      </c>
      <c r="K2" s="29" t="str">
        <f t="shared" si="0"/>
        <v>SÁBADO</v>
      </c>
    </row>
    <row r="3" spans="1:11" ht="19.5" customHeight="1">
      <c r="A3" s="43"/>
      <c r="B3" s="43"/>
      <c r="C3" s="43"/>
      <c r="D3" s="43"/>
      <c r="E3" s="14">
        <f t="array" ref="E3:K3">DiasESemanas+DATE(AnoCalendário,5,1)-WEEKDAY(DATE(AnoCalendário,5,1),(InícioDaSemana="SEGUNDA-FEIRA")+1)+1</f>
        <v>45774</v>
      </c>
      <c r="F3" s="14">
        <v>45775</v>
      </c>
      <c r="G3" s="14">
        <v>45776</v>
      </c>
      <c r="H3" s="14">
        <v>45777</v>
      </c>
      <c r="I3" s="32">
        <v>45778</v>
      </c>
      <c r="J3" s="15">
        <v>45779</v>
      </c>
      <c r="K3" s="15">
        <v>45780</v>
      </c>
    </row>
    <row r="4" spans="1:11" ht="58" customHeight="1">
      <c r="A4" s="43"/>
      <c r="B4" s="43"/>
      <c r="C4" s="43"/>
      <c r="D4" s="43"/>
      <c r="I4" s="33" t="s">
        <v>33</v>
      </c>
    </row>
    <row r="5" spans="1:11" ht="19.5" customHeight="1">
      <c r="A5" s="43"/>
      <c r="B5" s="43"/>
      <c r="C5" s="43"/>
      <c r="D5" s="43"/>
      <c r="E5" s="17">
        <f t="array" ref="E5:K5">DiasESemanas+DATE(AnoCalendário,5,1)-WEEKDAY(DATE(AnoCalendário,5,1),(InícioDaSemana="SEGUNDA-FEIRA")+1)+8</f>
        <v>45781</v>
      </c>
      <c r="F5" s="18">
        <v>45782</v>
      </c>
      <c r="G5" s="17">
        <v>45783</v>
      </c>
      <c r="H5" s="18">
        <v>45784</v>
      </c>
      <c r="I5" s="18">
        <v>45785</v>
      </c>
      <c r="J5" s="17">
        <v>45786</v>
      </c>
      <c r="K5" s="17">
        <v>45787</v>
      </c>
    </row>
    <row r="6" spans="1:11" ht="58" customHeight="1">
      <c r="A6" s="43"/>
      <c r="B6" s="43"/>
      <c r="C6" s="43"/>
      <c r="D6" s="43"/>
      <c r="E6" s="19"/>
      <c r="F6" s="20" t="s">
        <v>34</v>
      </c>
      <c r="G6" s="19"/>
      <c r="H6" s="20" t="s">
        <v>35</v>
      </c>
      <c r="I6" s="20" t="s">
        <v>36</v>
      </c>
      <c r="J6" s="19"/>
      <c r="K6" s="19"/>
    </row>
    <row r="7" spans="1:11" ht="19.5" customHeight="1">
      <c r="A7" s="43"/>
      <c r="B7" s="43"/>
      <c r="C7" s="43"/>
      <c r="D7" s="43"/>
      <c r="E7" s="21">
        <f t="array" ref="E7:K7">DiasESemanas+DATE(AnoCalendário,5,1)-WEEKDAY(DATE(AnoCalendário,5,1),(InícioDaSemana="SEGUNDA-FEIRA")+1)+15</f>
        <v>45788</v>
      </c>
      <c r="F7" s="21">
        <v>45789</v>
      </c>
      <c r="G7" s="21">
        <v>45790</v>
      </c>
      <c r="H7" s="15">
        <v>45791</v>
      </c>
      <c r="I7" s="21">
        <v>45792</v>
      </c>
      <c r="J7" s="15">
        <v>45793</v>
      </c>
      <c r="K7" s="21">
        <v>45794</v>
      </c>
    </row>
    <row r="8" spans="1:11" ht="58" customHeight="1">
      <c r="A8" s="43"/>
      <c r="B8" s="43"/>
      <c r="C8" s="43"/>
      <c r="D8" s="43"/>
      <c r="E8" s="22" t="s">
        <v>37</v>
      </c>
      <c r="F8" s="22" t="s">
        <v>38</v>
      </c>
      <c r="G8" s="22" t="s">
        <v>39</v>
      </c>
      <c r="I8" s="22" t="s">
        <v>40</v>
      </c>
      <c r="K8" s="22" t="s">
        <v>41</v>
      </c>
    </row>
    <row r="9" spans="1:11" ht="19.5" customHeight="1">
      <c r="A9" s="43"/>
      <c r="B9" s="43"/>
      <c r="C9" s="43"/>
      <c r="D9" s="43"/>
      <c r="E9" s="17">
        <f t="array" ref="E9:K9">DiasESemanas+DATE(AnoCalendário,5,1)-WEEKDAY(DATE(AnoCalendário,5,1),(InícioDaSemana="SEGUNDA-FEIRA")+1)+22</f>
        <v>45795</v>
      </c>
      <c r="F9" s="17">
        <v>45796</v>
      </c>
      <c r="G9" s="18">
        <v>45797</v>
      </c>
      <c r="H9" s="17">
        <v>45798</v>
      </c>
      <c r="I9" s="18">
        <v>45799</v>
      </c>
      <c r="J9" s="17">
        <v>45800</v>
      </c>
      <c r="K9" s="17">
        <v>45801</v>
      </c>
    </row>
    <row r="10" spans="1:11" ht="58" customHeight="1">
      <c r="A10" s="43"/>
      <c r="B10" s="43"/>
      <c r="C10" s="43"/>
      <c r="D10" s="43"/>
      <c r="E10" s="19"/>
      <c r="F10" s="19"/>
      <c r="G10" s="20" t="s">
        <v>42</v>
      </c>
      <c r="H10" s="19"/>
      <c r="I10" s="20" t="s">
        <v>43</v>
      </c>
      <c r="J10" s="19"/>
      <c r="K10" s="19"/>
    </row>
    <row r="11" spans="1:11" ht="19.5" customHeight="1">
      <c r="A11" s="43"/>
      <c r="B11" s="43"/>
      <c r="C11" s="43"/>
      <c r="D11" s="43"/>
      <c r="E11" s="21">
        <f t="array" ref="E11:K11">DiasESemanas+DATE(AnoCalendário,5,1)-WEEKDAY(DATE(AnoCalendário,5,1),(InícioDaSemana="SEGUNDA-FEIRA")+1)+29</f>
        <v>45802</v>
      </c>
      <c r="F11" s="15">
        <v>45803</v>
      </c>
      <c r="G11" s="15">
        <v>45804</v>
      </c>
      <c r="H11" s="15">
        <v>45805</v>
      </c>
      <c r="I11" s="21">
        <v>45806</v>
      </c>
      <c r="J11" s="15">
        <v>45807</v>
      </c>
      <c r="K11" s="15">
        <v>45808</v>
      </c>
    </row>
    <row r="12" spans="1:11" ht="58" customHeight="1">
      <c r="A12" s="43"/>
      <c r="B12" s="43"/>
      <c r="C12" s="43"/>
      <c r="D12" s="43"/>
      <c r="E12" s="22" t="s">
        <v>44</v>
      </c>
      <c r="I12" s="22" t="s">
        <v>45</v>
      </c>
    </row>
    <row r="13" spans="1:11" ht="19.5" customHeight="1">
      <c r="A13" s="43"/>
      <c r="B13" s="43"/>
      <c r="C13" s="43"/>
      <c r="D13" s="43"/>
      <c r="E13" s="23">
        <f t="array" ref="E13:F13">DiasESemanas+DATE(AnoCalendário,5,1)-WEEKDAY(DATE(AnoCalendário,5,1),(InícioDaSemana="SEGUNDA-FEIRA")+1)+36</f>
        <v>45809</v>
      </c>
      <c r="F13" s="23">
        <v>45810</v>
      </c>
      <c r="G13" s="45" t="s">
        <v>9</v>
      </c>
      <c r="H13" s="46"/>
      <c r="I13" s="46"/>
      <c r="J13" s="46"/>
      <c r="K13" s="46"/>
    </row>
    <row r="14" spans="1:11" ht="58" customHeight="1">
      <c r="A14" s="43"/>
      <c r="B14" s="43"/>
      <c r="C14" s="43"/>
      <c r="D14" s="43"/>
      <c r="E14" s="19"/>
      <c r="F14" s="19"/>
      <c r="G14" s="45"/>
      <c r="H14" s="46"/>
      <c r="I14" s="46"/>
      <c r="J14" s="46"/>
      <c r="K14" s="46"/>
    </row>
    <row r="15" spans="1:11">
      <c r="K15" s="24" t="s">
        <v>10</v>
      </c>
    </row>
    <row r="16" spans="1:11">
      <c r="K16" s="25" t="s">
        <v>11</v>
      </c>
    </row>
  </sheetData>
  <mergeCells count="5">
    <mergeCell ref="G13:G14"/>
    <mergeCell ref="H13:K14"/>
    <mergeCell ref="E1:K1"/>
    <mergeCell ref="A1:D1"/>
    <mergeCell ref="A2:D14"/>
  </mergeCells>
  <conditionalFormatting sqref="E3:J3">
    <cfRule type="expression" dxfId="15" priority="1">
      <formula>DAY(E3)&gt;8</formula>
    </cfRule>
  </conditionalFormatting>
  <conditionalFormatting sqref="E11:K11 E13:F13">
    <cfRule type="expression" dxfId="14" priority="2">
      <formula>AND(DAY(E11)&gt;=1,DAY(E11)&lt;=15)</formula>
    </cfRule>
  </conditionalFormatting>
  <dataValidations count="7">
    <dataValidation allowBlank="1" showInputMessage="1" showErrorMessage="1" prompt="Dia da semana determinado automaticamente" sqref="F2:K2" xr:uid="{00000000-0002-0000-0400-000000000000}"/>
    <dataValidation allowBlank="1" showInputMessage="1" showErrorMessage="1" prompt="O ano nesta célula é atualizado automaticamente com base no ano inserido na planilha de janeiro. O calendário abaixo tem datas dos meses anterior e seguinte com sombreamento de fonte mais claro." sqref="E1" xr:uid="{00000000-0002-0000-0400-000001000000}"/>
    <dataValidation allowBlank="1" showInputMessage="1" showErrorMessage="1" prompt="Esta linha e as linhas 5, 7, 9, 11 e 13 contêm dias da semana. Se esta célula não contém o número 1, é por ser um dia do mês anterior. Insira anotações na célula E13" sqref="E3" xr:uid="{00000000-0002-0000-0400-000002000000}"/>
    <dataValidation allowBlank="1" showInputMessage="1" showErrorMessage="1" prompt="Inserir Anotações na célula à direita" sqref="G13:G14" xr:uid="{00000000-0002-0000-0400-000003000000}"/>
    <dataValidation allowBlank="1" showInputMessage="1" showErrorMessage="1" prompt="Inserir Anotações nesta célula" sqref="H13:K14" xr:uid="{00000000-0002-0000-0400-000004000000}"/>
    <dataValidation allowBlank="1" showInputMessage="1" showErrorMessage="1" prompt="Esta linha e as linhas 6, 8, 10, 12 e 14 são células para inserir anotações diárias relacionadas ao dia do calendário na célula acima" sqref="E4" xr:uid="{00000000-0002-0000-0400-000005000000}"/>
    <dataValidation allowBlank="1" showInputMessage="1" showErrorMessage="1" prompt="Esta linha contém os nomes de dias da semana para este calendário. Esta célula contém o dia de início da semana. Para alterar o dia de início, insira um novo dia na célula K3 da planilha de janeiro." sqref="E2" xr:uid="{00000000-0002-0000-0400-000006000000}"/>
  </dataValidations>
  <printOptions horizontalCentered="1" verticalCentered="1"/>
  <pageMargins left="0.7" right="0.7" top="0.75" bottom="0.75" header="0.3" footer="0.3"/>
  <pageSetup paperSize="9" scale="86" orientation="landscape" r:id="rId1"/>
  <headerFooter differentFirst="1" alignWithMargins="0">
    <oddFooter>Page &amp;P of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8" tint="-0.249977111117893"/>
    <pageSetUpPr fitToPage="1"/>
  </sheetPr>
  <dimension ref="A1:L18"/>
  <sheetViews>
    <sheetView showGridLines="0" showRowColHeaders="0" zoomScaleNormal="10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K18" sqref="K18"/>
    </sheetView>
  </sheetViews>
  <sheetFormatPr defaultColWidth="8.7265625" defaultRowHeight="14.5"/>
  <cols>
    <col min="3" max="3" width="16.6328125" customWidth="1"/>
    <col min="4" max="4" width="2.6328125" style="5" customWidth="1"/>
    <col min="5" max="11" width="24.90625" style="5" customWidth="1"/>
    <col min="12" max="12" width="2.6328125" customWidth="1"/>
    <col min="13" max="13" width="12" customWidth="1"/>
  </cols>
  <sheetData>
    <row r="1" spans="1:12" ht="103.5" customHeight="1">
      <c r="A1" s="43"/>
      <c r="B1" s="43"/>
      <c r="C1" s="43"/>
      <c r="D1" s="43"/>
      <c r="E1" s="50" t="str">
        <f>"Junho de "&amp;AnoCalendário</f>
        <v>Junho de 2025</v>
      </c>
      <c r="F1" s="50"/>
      <c r="G1" s="50"/>
      <c r="H1" s="50"/>
      <c r="I1" s="50"/>
      <c r="J1" s="50"/>
      <c r="K1" s="50"/>
    </row>
    <row r="2" spans="1:12" ht="21.75" customHeight="1">
      <c r="A2" s="43"/>
      <c r="B2" s="43"/>
      <c r="C2" s="43"/>
      <c r="D2" s="43"/>
      <c r="E2" s="29" t="str">
        <f>IF(InícioDaSemana="DOMINGO", "DOMINGO","SEGUNDA-FEIRA")</f>
        <v>DOMINGO</v>
      </c>
      <c r="F2" s="29" t="str">
        <f t="shared" ref="F2:K2" si="0">UPPER(TEXT(F3,"dddd"))</f>
        <v>SEGUNDA-FEIRA</v>
      </c>
      <c r="G2" s="29" t="str">
        <f t="shared" si="0"/>
        <v>TERÇA-FEIRA</v>
      </c>
      <c r="H2" s="29" t="str">
        <f t="shared" si="0"/>
        <v>QUARTA-FEIRA</v>
      </c>
      <c r="I2" s="29" t="str">
        <f t="shared" si="0"/>
        <v>QUINTA-FEIRA</v>
      </c>
      <c r="J2" s="29" t="str">
        <f t="shared" si="0"/>
        <v>SEXTA-FEIRA</v>
      </c>
      <c r="K2" s="29" t="str">
        <f t="shared" si="0"/>
        <v>SÁBADO</v>
      </c>
      <c r="L2" s="28"/>
    </row>
    <row r="3" spans="1:12" ht="19.5" customHeight="1">
      <c r="A3" s="43"/>
      <c r="B3" s="43"/>
      <c r="C3" s="43"/>
      <c r="D3" s="43"/>
      <c r="E3" s="21">
        <f t="array" ref="E3:K3">DiasESemanas+DATE(AnoCalendário,6,1)-WEEKDAY(DATE(AnoCalendário,6,1),(InícioDaSemana="SEGUNDA-FEIRA")+1)+1</f>
        <v>45809</v>
      </c>
      <c r="F3" s="15">
        <v>45810</v>
      </c>
      <c r="G3" s="15">
        <v>45811</v>
      </c>
      <c r="H3" s="15">
        <v>45812</v>
      </c>
      <c r="I3" s="21">
        <v>45813</v>
      </c>
      <c r="J3" s="15">
        <v>45814</v>
      </c>
      <c r="K3" s="15">
        <v>45815</v>
      </c>
      <c r="L3" s="28"/>
    </row>
    <row r="4" spans="1:12" ht="58" customHeight="1">
      <c r="A4" s="43"/>
      <c r="B4" s="43"/>
      <c r="C4" s="43"/>
      <c r="D4" s="43"/>
      <c r="E4" s="22" t="s">
        <v>46</v>
      </c>
      <c r="F4" s="16"/>
      <c r="G4" s="16"/>
      <c r="H4" s="16"/>
      <c r="I4" s="22" t="s">
        <v>47</v>
      </c>
      <c r="J4" s="16"/>
      <c r="K4" s="16"/>
      <c r="L4" s="28"/>
    </row>
    <row r="5" spans="1:12" ht="19.5" customHeight="1">
      <c r="A5" s="43"/>
      <c r="B5" s="43"/>
      <c r="C5" s="43"/>
      <c r="D5" s="43"/>
      <c r="E5" s="18">
        <f t="array" ref="E5:K5">DiasESemanas+DATE(AnoCalendário,6,1)-WEEKDAY(DATE(AnoCalendário,6,1),(InícioDaSemana="SEGUNDA-FEIRA")+1)+8</f>
        <v>45816</v>
      </c>
      <c r="F5" s="18">
        <v>45817</v>
      </c>
      <c r="G5" s="17">
        <v>45818</v>
      </c>
      <c r="H5" s="17">
        <v>45819</v>
      </c>
      <c r="I5" s="18">
        <v>45820</v>
      </c>
      <c r="J5" s="17">
        <v>45821</v>
      </c>
      <c r="K5" s="17">
        <v>45822</v>
      </c>
      <c r="L5" s="28"/>
    </row>
    <row r="6" spans="1:12" ht="58" customHeight="1">
      <c r="A6" s="43"/>
      <c r="B6" s="43"/>
      <c r="C6" s="43"/>
      <c r="D6" s="43"/>
      <c r="E6" s="20" t="s">
        <v>48</v>
      </c>
      <c r="F6" s="20" t="s">
        <v>49</v>
      </c>
      <c r="G6" s="19"/>
      <c r="H6" s="19"/>
      <c r="I6" s="20" t="s">
        <v>50</v>
      </c>
      <c r="J6" s="19"/>
      <c r="K6" s="19"/>
      <c r="L6" s="28"/>
    </row>
    <row r="7" spans="1:12" ht="19.5" customHeight="1">
      <c r="A7" s="43"/>
      <c r="B7" s="43"/>
      <c r="C7" s="43"/>
      <c r="D7" s="43"/>
      <c r="E7" s="15">
        <f t="array" ref="E7:K7">DiasESemanas+DATE(AnoCalendário,6,1)-WEEKDAY(DATE(AnoCalendário,6,1),(InícioDaSemana="SEGUNDA-FEIRA")+1)+15</f>
        <v>45823</v>
      </c>
      <c r="F7" s="15">
        <v>45824</v>
      </c>
      <c r="G7" s="15">
        <v>45825</v>
      </c>
      <c r="H7" s="21">
        <v>45826</v>
      </c>
      <c r="I7" s="15">
        <v>45827</v>
      </c>
      <c r="J7" s="15">
        <v>45828</v>
      </c>
      <c r="K7" s="15">
        <v>45829</v>
      </c>
      <c r="L7" s="28"/>
    </row>
    <row r="8" spans="1:12" ht="58" customHeight="1">
      <c r="A8" s="43"/>
      <c r="B8" s="43"/>
      <c r="C8" s="43"/>
      <c r="D8" s="43"/>
      <c r="E8" s="16"/>
      <c r="F8" s="16"/>
      <c r="G8" s="16"/>
      <c r="H8" s="22" t="s">
        <v>51</v>
      </c>
      <c r="I8" s="16"/>
      <c r="J8" s="16"/>
      <c r="K8" s="16"/>
      <c r="L8" s="28"/>
    </row>
    <row r="9" spans="1:12" ht="19.5" customHeight="1">
      <c r="A9" s="43"/>
      <c r="B9" s="43"/>
      <c r="C9" s="43"/>
      <c r="D9" s="43"/>
      <c r="E9" s="17">
        <f t="array" ref="E9:K9">DiasESemanas+DATE(AnoCalendário,6,1)-WEEKDAY(DATE(AnoCalendário,6,1),(InícioDaSemana="SEGUNDA-FEIRA")+1)+22</f>
        <v>45830</v>
      </c>
      <c r="F9" s="17">
        <v>45831</v>
      </c>
      <c r="G9" s="17">
        <v>45832</v>
      </c>
      <c r="H9" s="17">
        <v>45833</v>
      </c>
      <c r="I9" s="17">
        <v>45834</v>
      </c>
      <c r="J9" s="17">
        <v>45835</v>
      </c>
      <c r="K9" s="17">
        <v>45836</v>
      </c>
      <c r="L9" s="28"/>
    </row>
    <row r="10" spans="1:12" ht="58" customHeight="1">
      <c r="A10" s="43"/>
      <c r="B10" s="43"/>
      <c r="C10" s="43"/>
      <c r="D10" s="43"/>
      <c r="E10" s="19"/>
      <c r="F10" s="19"/>
      <c r="G10" s="19"/>
      <c r="H10" s="19"/>
      <c r="I10" s="19"/>
      <c r="J10" s="19"/>
      <c r="K10" s="19"/>
      <c r="L10" s="28"/>
    </row>
    <row r="11" spans="1:12" ht="19.5" customHeight="1">
      <c r="A11" s="43"/>
      <c r="B11" s="43"/>
      <c r="C11" s="43"/>
      <c r="D11" s="43"/>
      <c r="E11" s="15">
        <f t="array" ref="E11:K11">DiasESemanas+DATE(AnoCalendário,6,1)-WEEKDAY(DATE(AnoCalendário,6,1),(InícioDaSemana="SEGUNDA-FEIRA")+1)+29</f>
        <v>45837</v>
      </c>
      <c r="F11" s="15">
        <v>45838</v>
      </c>
      <c r="G11" s="14">
        <v>45839</v>
      </c>
      <c r="H11" s="14">
        <v>45840</v>
      </c>
      <c r="I11" s="14">
        <v>45841</v>
      </c>
      <c r="J11" s="14">
        <v>45842</v>
      </c>
      <c r="K11" s="14">
        <v>45843</v>
      </c>
      <c r="L11" s="28"/>
    </row>
    <row r="12" spans="1:12" ht="58" customHeight="1">
      <c r="A12" s="43"/>
      <c r="B12" s="43"/>
      <c r="C12" s="43"/>
      <c r="D12" s="43"/>
      <c r="E12" s="16"/>
      <c r="F12" s="16"/>
      <c r="G12" s="16"/>
      <c r="H12" s="16"/>
      <c r="I12" s="16"/>
      <c r="J12" s="16"/>
      <c r="K12" s="16"/>
      <c r="L12" s="28"/>
    </row>
    <row r="13" spans="1:12" ht="19.5" customHeight="1">
      <c r="A13" s="43"/>
      <c r="B13" s="43"/>
      <c r="C13" s="43"/>
      <c r="D13" s="43"/>
      <c r="E13" s="23">
        <f t="array" ref="E13:F13">DiasESemanas+DATE(AnoCalendário,6,1)-WEEKDAY(DATE(AnoCalendário,6,1),(InícioDaSemana="SEGUNDA-FEIRA")+1)+36</f>
        <v>45844</v>
      </c>
      <c r="F13" s="23">
        <v>45845</v>
      </c>
      <c r="G13" s="45" t="s">
        <v>9</v>
      </c>
      <c r="H13" s="46"/>
      <c r="I13" s="46"/>
      <c r="J13" s="46"/>
      <c r="K13" s="46"/>
      <c r="L13" s="28"/>
    </row>
    <row r="14" spans="1:12" ht="58" customHeight="1">
      <c r="A14" s="43"/>
      <c r="B14" s="43"/>
      <c r="C14" s="43"/>
      <c r="D14" s="43"/>
      <c r="E14" s="19"/>
      <c r="F14" s="19"/>
      <c r="G14" s="45"/>
      <c r="H14" s="46"/>
      <c r="I14" s="46"/>
      <c r="J14" s="46"/>
      <c r="K14" s="46"/>
      <c r="L14" s="28"/>
    </row>
    <row r="15" spans="1:12">
      <c r="E15" s="16"/>
      <c r="F15" s="16"/>
      <c r="G15" s="16"/>
      <c r="H15" s="16"/>
      <c r="I15" s="16"/>
      <c r="J15" s="16"/>
      <c r="K15" s="24" t="s">
        <v>10</v>
      </c>
      <c r="L15" s="28"/>
    </row>
    <row r="16" spans="1:12">
      <c r="E16" s="16"/>
      <c r="F16" s="16"/>
      <c r="G16" s="16"/>
      <c r="H16" s="16"/>
      <c r="I16" s="16"/>
      <c r="J16" s="16"/>
      <c r="K16" s="25" t="s">
        <v>11</v>
      </c>
      <c r="L16" s="28"/>
    </row>
    <row r="17" spans="5:12">
      <c r="E17" s="16"/>
      <c r="F17" s="16"/>
      <c r="G17" s="16"/>
      <c r="H17" s="16"/>
      <c r="I17" s="16"/>
      <c r="J17" s="16"/>
      <c r="K17" s="16"/>
      <c r="L17" s="28"/>
    </row>
    <row r="18" spans="5:12">
      <c r="E18" s="16"/>
      <c r="F18" s="16"/>
      <c r="G18" s="16"/>
      <c r="H18" s="16"/>
      <c r="I18" s="16"/>
      <c r="J18" s="16"/>
      <c r="K18" s="16"/>
      <c r="L18" s="28"/>
    </row>
  </sheetData>
  <mergeCells count="5">
    <mergeCell ref="G13:G14"/>
    <mergeCell ref="H13:K14"/>
    <mergeCell ref="E1:K1"/>
    <mergeCell ref="A1:D1"/>
    <mergeCell ref="A2:D14"/>
  </mergeCells>
  <conditionalFormatting sqref="E3:J3">
    <cfRule type="expression" dxfId="13" priority="1">
      <formula>DAY(E3)&gt;8</formula>
    </cfRule>
  </conditionalFormatting>
  <conditionalFormatting sqref="E11:K11 E13:F13">
    <cfRule type="expression" dxfId="12" priority="2">
      <formula>AND(DAY(E11)&gt;=1,DAY(E11)&lt;=15)</formula>
    </cfRule>
  </conditionalFormatting>
  <dataValidations count="7">
    <dataValidation allowBlank="1" showInputMessage="1" showErrorMessage="1" prompt="Dia da semana determinado automaticamente" sqref="F2:K2" xr:uid="{00000000-0002-0000-0500-000000000000}"/>
    <dataValidation allowBlank="1" showInputMessage="1" showErrorMessage="1" prompt="Esta linha e as linhas 5, 7, 9, 11 e 13 contêm dias da semana. Se esta célula não contém o número 1, é por ser um dia do mês anterior. Insira anotações na célula E13" sqref="E3" xr:uid="{00000000-0002-0000-0500-000001000000}"/>
    <dataValidation allowBlank="1" showInputMessage="1" showErrorMessage="1" prompt="Inserir Anotações na célula à direita" sqref="G13:G14" xr:uid="{00000000-0002-0000-0500-000002000000}"/>
    <dataValidation allowBlank="1" showInputMessage="1" showErrorMessage="1" prompt="Inserir Anotações nesta célula" sqref="H13:K14" xr:uid="{00000000-0002-0000-0500-000003000000}"/>
    <dataValidation allowBlank="1" showInputMessage="1" showErrorMessage="1" prompt="Esta linha e as linhas 6, 8, 10, 12 e 14 são células para inserir anotações diárias relacionadas ao dia do calendário na célula acima" sqref="E4" xr:uid="{00000000-0002-0000-0500-000004000000}"/>
    <dataValidation allowBlank="1" showInputMessage="1" showErrorMessage="1" prompt="O ano nesta célula é atualizado automaticamente com base no ano inserido na planilha de janeiro. O calendário abaixo tem datas dos meses anterior e seguinte com sombreamento de fonte mais claro." sqref="E1" xr:uid="{00000000-0002-0000-0500-000005000000}"/>
    <dataValidation allowBlank="1" showInputMessage="1" showErrorMessage="1" prompt="Esta linha contém os nomes de dias da semana para este calendário. Esta célula contém o dia de início da semana. Para alterar o dia de início, insira um novo dia na célula K3 da planilha de janeiro." sqref="E2" xr:uid="{00000000-0002-0000-0500-000006000000}"/>
  </dataValidations>
  <printOptions horizontalCentered="1" verticalCentered="1"/>
  <pageMargins left="0.7" right="0.7" top="0.75" bottom="0.75" header="0.3" footer="0.3"/>
  <pageSetup paperSize="9" scale="86" orientation="landscape" r:id="rId1"/>
  <headerFooter differentFirst="1" alignWithMargins="0">
    <oddFooter>Page &amp;P of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4" tint="0.39997558519241921"/>
    <pageSetUpPr fitToPage="1"/>
  </sheetPr>
  <dimension ref="A1:K17"/>
  <sheetViews>
    <sheetView showGridLines="0" showRowColHeaders="0" zoomScaleNormal="100" workbookViewId="0">
      <pane xSplit="4" ySplit="2" topLeftCell="L8" activePane="bottomRight" state="frozen"/>
      <selection pane="topRight" activeCell="E1" sqref="E1"/>
      <selection pane="bottomLeft" activeCell="A3" sqref="A3"/>
      <selection pane="bottomRight" activeCell="M8" sqref="M8"/>
    </sheetView>
  </sheetViews>
  <sheetFormatPr defaultColWidth="8.7265625" defaultRowHeight="14.5"/>
  <cols>
    <col min="3" max="3" width="16.6328125" customWidth="1"/>
    <col min="4" max="4" width="2.6328125" style="5" customWidth="1"/>
    <col min="5" max="11" width="24.90625" style="5" customWidth="1"/>
    <col min="12" max="12" width="2.6328125" customWidth="1"/>
    <col min="13" max="13" width="12" customWidth="1"/>
  </cols>
  <sheetData>
    <row r="1" spans="1:11" ht="103.5" customHeight="1">
      <c r="A1" s="43"/>
      <c r="B1" s="43"/>
      <c r="C1" s="43"/>
      <c r="D1" s="43"/>
      <c r="E1" s="50" t="str">
        <f>"Julho de "&amp;AnoCalendário</f>
        <v>Julho de 2025</v>
      </c>
      <c r="F1" s="50"/>
      <c r="G1" s="50"/>
      <c r="H1" s="50"/>
      <c r="I1" s="50"/>
      <c r="J1" s="50"/>
      <c r="K1" s="50"/>
    </row>
    <row r="2" spans="1:11" ht="21.75" customHeight="1">
      <c r="A2" s="43"/>
      <c r="B2" s="43"/>
      <c r="C2" s="43"/>
      <c r="D2" s="43"/>
      <c r="E2" s="29" t="str">
        <f>IF(InícioDaSemana="DOMINGO", "DOMINGO","SEGUNDA-FEIRA")</f>
        <v>DOMINGO</v>
      </c>
      <c r="F2" s="29" t="str">
        <f t="shared" ref="F2:K2" si="0">UPPER(TEXT(F3,"dddd"))</f>
        <v>SEGUNDA-FEIRA</v>
      </c>
      <c r="G2" s="29" t="str">
        <f t="shared" si="0"/>
        <v>TERÇA-FEIRA</v>
      </c>
      <c r="H2" s="29" t="str">
        <f t="shared" si="0"/>
        <v>QUARTA-FEIRA</v>
      </c>
      <c r="I2" s="29" t="str">
        <f t="shared" si="0"/>
        <v>QUINTA-FEIRA</v>
      </c>
      <c r="J2" s="29" t="str">
        <f t="shared" si="0"/>
        <v>SEXTA-FEIRA</v>
      </c>
      <c r="K2" s="29" t="str">
        <f t="shared" si="0"/>
        <v>SÁBADO</v>
      </c>
    </row>
    <row r="3" spans="1:11" ht="19.5" customHeight="1">
      <c r="A3" s="43"/>
      <c r="B3" s="43"/>
      <c r="C3" s="43"/>
      <c r="D3" s="43"/>
      <c r="E3" s="14">
        <f t="array" ref="E3:K3">DiasESemanas+DATE(AnoCalendário,7,1)-WEEKDAY(DATE(AnoCalendário,7,1),(InícioDaSemana="SEGUNDA-FEIRA")+1)+1</f>
        <v>45837</v>
      </c>
      <c r="F3" s="14">
        <v>45838</v>
      </c>
      <c r="G3" s="15">
        <v>45839</v>
      </c>
      <c r="H3" s="21">
        <v>45840</v>
      </c>
      <c r="I3" s="15">
        <v>45841</v>
      </c>
      <c r="J3" s="15">
        <v>45842</v>
      </c>
      <c r="K3" s="15">
        <v>45843</v>
      </c>
    </row>
    <row r="4" spans="1:11" ht="58" customHeight="1">
      <c r="A4" s="43"/>
      <c r="B4" s="43"/>
      <c r="C4" s="43"/>
      <c r="D4" s="43"/>
      <c r="E4" s="16"/>
      <c r="F4" s="16"/>
      <c r="G4" s="16"/>
      <c r="H4" s="26" t="s">
        <v>52</v>
      </c>
      <c r="I4" s="16"/>
      <c r="J4" s="16"/>
      <c r="K4" s="16"/>
    </row>
    <row r="5" spans="1:11" ht="19.5" customHeight="1">
      <c r="A5" s="43"/>
      <c r="B5" s="43"/>
      <c r="C5" s="43"/>
      <c r="D5" s="43"/>
      <c r="E5" s="18">
        <f t="array" ref="E5:K5">DiasESemanas+DATE(AnoCalendário,7,1)-WEEKDAY(DATE(AnoCalendário,7,1),(InícioDaSemana="SEGUNDA-FEIRA")+1)+8</f>
        <v>45844</v>
      </c>
      <c r="F5" s="17">
        <v>45845</v>
      </c>
      <c r="G5" s="17">
        <v>45846</v>
      </c>
      <c r="H5" s="17">
        <v>45847</v>
      </c>
      <c r="I5" s="17">
        <v>45848</v>
      </c>
      <c r="J5" s="17">
        <v>45849</v>
      </c>
      <c r="K5" s="17">
        <v>45850</v>
      </c>
    </row>
    <row r="6" spans="1:11" ht="58" customHeight="1">
      <c r="A6" s="43"/>
      <c r="B6" s="43"/>
      <c r="C6" s="43"/>
      <c r="D6" s="43"/>
      <c r="E6" s="27" t="s">
        <v>53</v>
      </c>
      <c r="F6" s="19"/>
      <c r="G6" s="19"/>
      <c r="H6" s="19"/>
      <c r="I6" s="19"/>
      <c r="J6" s="19"/>
      <c r="K6" s="19"/>
    </row>
    <row r="7" spans="1:11" ht="19.5" customHeight="1">
      <c r="A7" s="43"/>
      <c r="B7" s="43"/>
      <c r="C7" s="43"/>
      <c r="D7" s="43"/>
      <c r="E7" s="15">
        <f t="array" ref="E7:K7">DiasESemanas+DATE(AnoCalendário,7,1)-WEEKDAY(DATE(AnoCalendário,7,1),(InícioDaSemana="SEGUNDA-FEIRA")+1)+15</f>
        <v>45851</v>
      </c>
      <c r="F7" s="15">
        <v>45852</v>
      </c>
      <c r="G7" s="15">
        <v>45853</v>
      </c>
      <c r="H7" s="21">
        <v>45854</v>
      </c>
      <c r="I7" s="15">
        <v>45855</v>
      </c>
      <c r="J7" s="15">
        <v>45856</v>
      </c>
      <c r="K7" s="15">
        <v>45857</v>
      </c>
    </row>
    <row r="8" spans="1:11" ht="58" customHeight="1">
      <c r="A8" s="43"/>
      <c r="B8" s="43"/>
      <c r="C8" s="43"/>
      <c r="D8" s="43"/>
      <c r="E8" s="16"/>
      <c r="F8" s="16"/>
      <c r="G8" s="16"/>
      <c r="H8" s="26" t="s">
        <v>54</v>
      </c>
      <c r="I8" s="16"/>
      <c r="J8" s="16"/>
      <c r="K8" s="16"/>
    </row>
    <row r="9" spans="1:11" ht="19.5" customHeight="1">
      <c r="A9" s="43"/>
      <c r="B9" s="43"/>
      <c r="C9" s="43"/>
      <c r="D9" s="43"/>
      <c r="E9" s="18">
        <f t="array" ref="E9:K9">DiasESemanas+DATE(AnoCalendário,7,1)-WEEKDAY(DATE(AnoCalendário,7,1),(InícioDaSemana="SEGUNDA-FEIRA")+1)+22</f>
        <v>45858</v>
      </c>
      <c r="F9" s="17">
        <v>45859</v>
      </c>
      <c r="G9" s="17">
        <v>45860</v>
      </c>
      <c r="H9" s="17">
        <v>45861</v>
      </c>
      <c r="I9" s="17">
        <v>45862</v>
      </c>
      <c r="J9" s="18">
        <v>45863</v>
      </c>
      <c r="K9" s="18">
        <v>45864</v>
      </c>
    </row>
    <row r="10" spans="1:11" ht="61.5" customHeight="1">
      <c r="A10" s="43"/>
      <c r="B10" s="43"/>
      <c r="C10" s="43"/>
      <c r="D10" s="43"/>
      <c r="E10" s="27" t="s">
        <v>55</v>
      </c>
      <c r="F10" s="19"/>
      <c r="G10" s="19"/>
      <c r="H10" s="19"/>
      <c r="I10" s="19"/>
      <c r="J10" s="27" t="s">
        <v>56</v>
      </c>
      <c r="K10" s="27" t="s">
        <v>57</v>
      </c>
    </row>
    <row r="11" spans="1:11">
      <c r="A11" s="43"/>
      <c r="B11" s="43"/>
      <c r="C11" s="43"/>
      <c r="D11" s="43"/>
      <c r="E11" s="21">
        <f t="array" ref="E11:K11">DiasESemanas+DATE(AnoCalendário,7,1)-WEEKDAY(DATE(AnoCalendário,7,1),(InícioDaSemana="SEGUNDA-FEIRA")+1)+29</f>
        <v>45865</v>
      </c>
      <c r="F11" s="21">
        <v>45866</v>
      </c>
      <c r="G11" s="15">
        <v>45867</v>
      </c>
      <c r="H11" s="15">
        <v>45868</v>
      </c>
      <c r="I11" s="15">
        <v>45869</v>
      </c>
      <c r="J11" s="14">
        <v>45870</v>
      </c>
      <c r="K11" s="14">
        <v>45871</v>
      </c>
    </row>
    <row r="12" spans="1:11" ht="73.5" customHeight="1">
      <c r="A12" s="43"/>
      <c r="B12" s="43"/>
      <c r="C12" s="43"/>
      <c r="D12" s="43"/>
      <c r="E12" s="26" t="s">
        <v>58</v>
      </c>
      <c r="F12" s="26" t="s">
        <v>59</v>
      </c>
      <c r="G12" s="16"/>
      <c r="H12" s="16"/>
      <c r="I12" s="16"/>
      <c r="J12" s="16"/>
      <c r="K12" s="16"/>
    </row>
    <row r="13" spans="1:11" ht="19.5" customHeight="1">
      <c r="A13" s="43"/>
      <c r="B13" s="43"/>
      <c r="C13" s="43"/>
      <c r="D13" s="43"/>
      <c r="E13" s="23">
        <f t="array" ref="E13:F13">DiasESemanas+DATE(AnoCalendário,7,1)-WEEKDAY(DATE(AnoCalendário,7,1),(InícioDaSemana="SEGUNDA-FEIRA")+1)+36</f>
        <v>45872</v>
      </c>
      <c r="F13" s="23">
        <v>45873</v>
      </c>
      <c r="G13" s="45" t="s">
        <v>9</v>
      </c>
      <c r="H13" s="46"/>
      <c r="I13" s="46"/>
      <c r="J13" s="46"/>
      <c r="K13" s="46"/>
    </row>
    <row r="14" spans="1:11" ht="58" customHeight="1">
      <c r="A14" s="43"/>
      <c r="B14" s="43"/>
      <c r="C14" s="43"/>
      <c r="D14" s="43"/>
      <c r="E14" s="19"/>
      <c r="F14" s="19"/>
      <c r="G14" s="45"/>
      <c r="H14" s="46"/>
      <c r="I14" s="46"/>
      <c r="J14" s="46"/>
      <c r="K14" s="46"/>
    </row>
    <row r="15" spans="1:11">
      <c r="E15" s="16"/>
      <c r="F15" s="16"/>
      <c r="G15" s="16"/>
      <c r="H15" s="16"/>
      <c r="I15" s="16"/>
      <c r="J15" s="16"/>
      <c r="K15" s="24" t="s">
        <v>10</v>
      </c>
    </row>
    <row r="16" spans="1:11">
      <c r="E16" s="16"/>
      <c r="F16" s="16"/>
      <c r="G16" s="16"/>
      <c r="H16" s="16"/>
      <c r="I16" s="16"/>
      <c r="J16" s="16"/>
      <c r="K16" s="25" t="s">
        <v>11</v>
      </c>
    </row>
    <row r="17" spans="5:11">
      <c r="E17" s="16"/>
      <c r="F17" s="16"/>
      <c r="G17" s="16"/>
      <c r="H17" s="16"/>
      <c r="I17" s="16"/>
      <c r="J17" s="16"/>
      <c r="K17" s="16"/>
    </row>
  </sheetData>
  <mergeCells count="5">
    <mergeCell ref="A1:D1"/>
    <mergeCell ref="A2:D14"/>
    <mergeCell ref="G13:G14"/>
    <mergeCell ref="H13:K14"/>
    <mergeCell ref="E1:K1"/>
  </mergeCells>
  <conditionalFormatting sqref="E3:J3">
    <cfRule type="expression" dxfId="11" priority="1">
      <formula>DAY(E3)&gt;8</formula>
    </cfRule>
  </conditionalFormatting>
  <conditionalFormatting sqref="E11:K11 E13:F13">
    <cfRule type="expression" dxfId="10" priority="2">
      <formula>AND(DAY(E11)&gt;=1,DAY(E11)&lt;=15)</formula>
    </cfRule>
  </conditionalFormatting>
  <dataValidations count="7">
    <dataValidation allowBlank="1" showInputMessage="1" showErrorMessage="1" prompt="Dia da semana determinado automaticamente" sqref="F2:K2" xr:uid="{00000000-0002-0000-0600-000000000000}"/>
    <dataValidation allowBlank="1" showInputMessage="1" showErrorMessage="1" prompt="Esta linha e as linhas 5, 7, 9, 11 e 13 contêm dias da semana. Se esta célula não contém o número 1, é por ser um dia do mês anterior. Insira anotações na célula E13" sqref="E3" xr:uid="{00000000-0002-0000-0600-000001000000}"/>
    <dataValidation allowBlank="1" showInputMessage="1" showErrorMessage="1" prompt="Inserir Anotações na célula à direita" sqref="G13:G14" xr:uid="{00000000-0002-0000-0600-000002000000}"/>
    <dataValidation allowBlank="1" showInputMessage="1" showErrorMessage="1" prompt="Inserir Anotações nesta célula" sqref="H13:K14" xr:uid="{00000000-0002-0000-0600-000003000000}"/>
    <dataValidation allowBlank="1" showInputMessage="1" showErrorMessage="1" prompt="Esta linha e as linhas 6, 8, 10, 12 e 14 são células para inserir anotações diárias relacionadas ao dia do calendário na célula acima" sqref="E4" xr:uid="{00000000-0002-0000-0600-000004000000}"/>
    <dataValidation allowBlank="1" showInputMessage="1" showErrorMessage="1" prompt="O ano nesta célula é atualizado automaticamente com base no ano inserido na planilha de janeiro. O calendário abaixo tem datas dos meses anterior e seguinte com sombreamento de fonte mais claro." sqref="E1" xr:uid="{00000000-0002-0000-0600-000005000000}"/>
    <dataValidation allowBlank="1" showInputMessage="1" showErrorMessage="1" prompt="Esta linha contém os nomes de dias da semana para este calendário. Esta célula contém o dia de início da semana. Para alterar o dia de início, insira um novo dia na célula K3 da planilha de janeiro." sqref="E2" xr:uid="{00000000-0002-0000-0600-000006000000}"/>
  </dataValidations>
  <printOptions horizontalCentered="1" verticalCentered="1"/>
  <pageMargins left="0.7" right="0.7" top="0.75" bottom="0.75" header="0.3" footer="0.3"/>
  <pageSetup paperSize="9" scale="86" orientation="landscape" r:id="rId1"/>
  <headerFooter differentFirst="1" alignWithMargins="0">
    <oddFooter>Page &amp;P of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39997558519241921"/>
    <pageSetUpPr fitToPage="1"/>
  </sheetPr>
  <dimension ref="A1:K16"/>
  <sheetViews>
    <sheetView showGridLines="0" showRowColHeaders="0" zoomScaleNormal="10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P8" sqref="P8"/>
    </sheetView>
  </sheetViews>
  <sheetFormatPr defaultColWidth="8.7265625" defaultRowHeight="14.5"/>
  <cols>
    <col min="3" max="3" width="16.6328125" customWidth="1"/>
    <col min="4" max="4" width="2.6328125" style="5" customWidth="1"/>
    <col min="5" max="11" width="24.90625" style="5" customWidth="1"/>
    <col min="12" max="12" width="2.6328125" customWidth="1"/>
    <col min="13" max="13" width="12" customWidth="1"/>
  </cols>
  <sheetData>
    <row r="1" spans="1:11" ht="103.5" customHeight="1">
      <c r="A1" s="43"/>
      <c r="B1" s="43"/>
      <c r="C1" s="43"/>
      <c r="D1" s="43"/>
      <c r="E1" s="50" t="str">
        <f>"Agosto de "&amp;AnoCalendário</f>
        <v>Agosto de 2025</v>
      </c>
      <c r="F1" s="50"/>
      <c r="G1" s="50"/>
      <c r="H1" s="50"/>
      <c r="I1" s="50"/>
      <c r="J1" s="50"/>
      <c r="K1" s="50"/>
    </row>
    <row r="2" spans="1:11" ht="21.75" customHeight="1">
      <c r="A2" s="43"/>
      <c r="B2" s="43"/>
      <c r="C2" s="43"/>
      <c r="D2" s="43"/>
      <c r="E2" s="13" t="str">
        <f>IF(InícioDaSemana="DOMINGO", "DOMINGO","SEGUNDA-FEIRA")</f>
        <v>DOMINGO</v>
      </c>
      <c r="F2" s="13" t="str">
        <f t="shared" ref="F2:K2" si="0">UPPER(TEXT(F3,"dddd"))</f>
        <v>SEGUNDA-FEIRA</v>
      </c>
      <c r="G2" s="13" t="str">
        <f t="shared" si="0"/>
        <v>TERÇA-FEIRA</v>
      </c>
      <c r="H2" s="13" t="str">
        <f t="shared" si="0"/>
        <v>QUARTA-FEIRA</v>
      </c>
      <c r="I2" s="13" t="str">
        <f t="shared" si="0"/>
        <v>QUINTA-FEIRA</v>
      </c>
      <c r="J2" s="13" t="str">
        <f t="shared" si="0"/>
        <v>SEXTA-FEIRA</v>
      </c>
      <c r="K2" s="13" t="str">
        <f t="shared" si="0"/>
        <v>SÁBADO</v>
      </c>
    </row>
    <row r="3" spans="1:11" ht="19.5" customHeight="1">
      <c r="A3" s="43"/>
      <c r="B3" s="43"/>
      <c r="C3" s="43"/>
      <c r="D3" s="43"/>
      <c r="E3" s="14">
        <f t="array" ref="E3:K3">DiasESemanas+DATE(AnoCalendário,8,1)-WEEKDAY(DATE(AnoCalendário,8,1),(InícioDaSemana="SEGUNDA-FEIRA")+1)+1</f>
        <v>45865</v>
      </c>
      <c r="F3" s="14">
        <v>45866</v>
      </c>
      <c r="G3" s="14">
        <v>45867</v>
      </c>
      <c r="H3" s="14">
        <v>45868</v>
      </c>
      <c r="I3" s="14">
        <v>45869</v>
      </c>
      <c r="J3" s="15">
        <v>45870</v>
      </c>
      <c r="K3" s="15">
        <v>45871</v>
      </c>
    </row>
    <row r="4" spans="1:11" ht="58" customHeight="1">
      <c r="A4" s="43"/>
      <c r="B4" s="43"/>
      <c r="C4" s="43"/>
      <c r="D4" s="43"/>
      <c r="E4" s="16"/>
      <c r="F4" s="16"/>
      <c r="G4" s="16"/>
      <c r="H4" s="16"/>
      <c r="I4" s="16"/>
      <c r="J4" s="16"/>
      <c r="K4" s="16"/>
    </row>
    <row r="5" spans="1:11" ht="19.5" customHeight="1">
      <c r="A5" s="43"/>
      <c r="B5" s="43"/>
      <c r="C5" s="43"/>
      <c r="D5" s="43"/>
      <c r="E5" s="17">
        <f t="array" ref="E5:K5">DiasESemanas+DATE(AnoCalendário,8,1)-WEEKDAY(DATE(AnoCalendário,8,1),(InícioDaSemana="SEGUNDA-FEIRA")+1)+8</f>
        <v>45872</v>
      </c>
      <c r="F5" s="17">
        <v>45873</v>
      </c>
      <c r="G5" s="18">
        <v>45874</v>
      </c>
      <c r="H5" s="17">
        <v>45875</v>
      </c>
      <c r="I5" s="17">
        <v>45876</v>
      </c>
      <c r="J5" s="17">
        <v>45877</v>
      </c>
      <c r="K5" s="17">
        <v>45878</v>
      </c>
    </row>
    <row r="6" spans="1:11" ht="58" customHeight="1">
      <c r="A6" s="43"/>
      <c r="B6" s="43"/>
      <c r="C6" s="43"/>
      <c r="D6" s="43"/>
      <c r="E6" s="19"/>
      <c r="F6" s="19"/>
      <c r="G6" s="20" t="s">
        <v>60</v>
      </c>
      <c r="H6" s="19"/>
      <c r="I6" s="19"/>
      <c r="J6" s="19"/>
      <c r="K6" s="19"/>
    </row>
    <row r="7" spans="1:11" ht="19.5" customHeight="1">
      <c r="A7" s="43"/>
      <c r="B7" s="43"/>
      <c r="C7" s="43"/>
      <c r="D7" s="43"/>
      <c r="E7" s="21">
        <f t="array" ref="E7:K7">DiasESemanas+DATE(AnoCalendário,8,1)-WEEKDAY(DATE(AnoCalendário,8,1),(InícioDaSemana="SEGUNDA-FEIRA")+1)+15</f>
        <v>45879</v>
      </c>
      <c r="F7" s="21">
        <v>45880</v>
      </c>
      <c r="G7" s="21">
        <v>45881</v>
      </c>
      <c r="H7" s="15">
        <v>45882</v>
      </c>
      <c r="I7" s="15">
        <v>45883</v>
      </c>
      <c r="J7" s="15">
        <v>45884</v>
      </c>
      <c r="K7" s="15">
        <v>45885</v>
      </c>
    </row>
    <row r="8" spans="1:11" ht="58" customHeight="1">
      <c r="A8" s="43"/>
      <c r="B8" s="43"/>
      <c r="C8" s="43"/>
      <c r="D8" s="43"/>
      <c r="E8" s="22" t="s">
        <v>61</v>
      </c>
      <c r="F8" s="22" t="s">
        <v>62</v>
      </c>
      <c r="G8" s="22" t="s">
        <v>63</v>
      </c>
      <c r="H8" s="16"/>
      <c r="I8" s="16"/>
      <c r="J8" s="16"/>
      <c r="K8" s="16"/>
    </row>
    <row r="9" spans="1:11" ht="19.5" customHeight="1">
      <c r="A9" s="43"/>
      <c r="B9" s="43"/>
      <c r="C9" s="43"/>
      <c r="D9" s="43"/>
      <c r="E9" s="17">
        <f t="array" ref="E9:K9">DiasESemanas+DATE(AnoCalendário,8,1)-WEEKDAY(DATE(AnoCalendário,8,1),(InícioDaSemana="SEGUNDA-FEIRA")+1)+22</f>
        <v>45886</v>
      </c>
      <c r="F9" s="17">
        <v>45887</v>
      </c>
      <c r="G9" s="18">
        <v>45888</v>
      </c>
      <c r="H9" s="17">
        <v>45889</v>
      </c>
      <c r="I9" s="17">
        <v>45890</v>
      </c>
      <c r="J9" s="17">
        <v>45891</v>
      </c>
      <c r="K9" s="17">
        <v>45892</v>
      </c>
    </row>
    <row r="10" spans="1:11" ht="58" customHeight="1">
      <c r="A10" s="43"/>
      <c r="B10" s="43"/>
      <c r="C10" s="43"/>
      <c r="D10" s="43"/>
      <c r="E10" s="19"/>
      <c r="F10" s="19"/>
      <c r="G10" s="20" t="s">
        <v>64</v>
      </c>
      <c r="H10" s="19"/>
      <c r="I10" s="19"/>
      <c r="J10" s="19"/>
      <c r="K10" s="19"/>
    </row>
    <row r="11" spans="1:11" ht="19.5" customHeight="1">
      <c r="A11" s="43"/>
      <c r="B11" s="43"/>
      <c r="C11" s="43"/>
      <c r="D11" s="43"/>
      <c r="E11" s="15">
        <f t="array" ref="E11:K11">DiasESemanas+DATE(AnoCalendário,8,1)-WEEKDAY(DATE(AnoCalendário,8,1),(InícioDaSemana="SEGUNDA-FEIRA")+1)+29</f>
        <v>45893</v>
      </c>
      <c r="F11" s="21">
        <v>45894</v>
      </c>
      <c r="G11" s="15">
        <v>45895</v>
      </c>
      <c r="H11" s="21">
        <v>45896</v>
      </c>
      <c r="I11" s="15">
        <v>45897</v>
      </c>
      <c r="J11" s="15">
        <v>45898</v>
      </c>
      <c r="K11" s="15">
        <v>45899</v>
      </c>
    </row>
    <row r="12" spans="1:11" ht="58" customHeight="1">
      <c r="A12" s="43"/>
      <c r="B12" s="43"/>
      <c r="C12" s="43"/>
      <c r="D12" s="43"/>
      <c r="E12" s="16"/>
      <c r="F12" s="22" t="s">
        <v>65</v>
      </c>
      <c r="G12" s="16"/>
      <c r="H12" s="22" t="s">
        <v>66</v>
      </c>
      <c r="I12" s="16"/>
      <c r="J12" s="16"/>
      <c r="K12" s="16"/>
    </row>
    <row r="13" spans="1:11" ht="19.5" customHeight="1">
      <c r="A13" s="43"/>
      <c r="B13" s="43"/>
      <c r="C13" s="43"/>
      <c r="D13" s="43"/>
      <c r="E13" s="17">
        <f t="array" ref="E13:F13">DiasESemanas+DATE(AnoCalendário,8,1)-WEEKDAY(DATE(AnoCalendário,8,1),(InícioDaSemana="SEGUNDA-FEIRA")+1)+36</f>
        <v>45900</v>
      </c>
      <c r="F13" s="23">
        <v>45901</v>
      </c>
      <c r="G13" s="45" t="s">
        <v>9</v>
      </c>
      <c r="H13" s="46"/>
      <c r="I13" s="46"/>
      <c r="J13" s="46"/>
      <c r="K13" s="46"/>
    </row>
    <row r="14" spans="1:11" ht="58" customHeight="1">
      <c r="A14" s="43"/>
      <c r="B14" s="43"/>
      <c r="C14" s="43"/>
      <c r="D14" s="43"/>
      <c r="E14" s="19"/>
      <c r="F14" s="19"/>
      <c r="G14" s="45"/>
      <c r="H14" s="46"/>
      <c r="I14" s="46"/>
      <c r="J14" s="46"/>
      <c r="K14" s="46"/>
    </row>
    <row r="15" spans="1:11">
      <c r="E15" s="16"/>
      <c r="F15" s="16"/>
      <c r="G15" s="16"/>
      <c r="H15" s="16"/>
      <c r="I15" s="16"/>
      <c r="J15" s="16"/>
      <c r="K15" s="24" t="s">
        <v>10</v>
      </c>
    </row>
    <row r="16" spans="1:11">
      <c r="E16" s="16"/>
      <c r="F16" s="16"/>
      <c r="G16" s="16"/>
      <c r="H16" s="16"/>
      <c r="I16" s="16"/>
      <c r="J16" s="16"/>
      <c r="K16" s="25" t="s">
        <v>11</v>
      </c>
    </row>
  </sheetData>
  <mergeCells count="5">
    <mergeCell ref="G13:G14"/>
    <mergeCell ref="H13:K14"/>
    <mergeCell ref="E1:K1"/>
    <mergeCell ref="A1:D1"/>
    <mergeCell ref="A2:D14"/>
  </mergeCells>
  <conditionalFormatting sqref="E3:J3">
    <cfRule type="expression" dxfId="9" priority="1">
      <formula>DAY(E3)&gt;8</formula>
    </cfRule>
  </conditionalFormatting>
  <conditionalFormatting sqref="E11:K11 E13:F13">
    <cfRule type="expression" dxfId="8" priority="2">
      <formula>AND(DAY(E11)&gt;=1,DAY(E11)&lt;=15)</formula>
    </cfRule>
  </conditionalFormatting>
  <dataValidations count="7">
    <dataValidation allowBlank="1" showInputMessage="1" showErrorMessage="1" prompt="Dia da semana determinado automaticamente" sqref="F2:K2" xr:uid="{00000000-0002-0000-0700-000000000000}"/>
    <dataValidation allowBlank="1" showInputMessage="1" showErrorMessage="1" prompt="Esta linha e as linhas 5, 7, 9, 11 e 13 contêm dias da semana. Se esta célula não contém o número 1, é por ser um dia do mês anterior. Insira anotações na célula E13" sqref="E3" xr:uid="{00000000-0002-0000-0700-000001000000}"/>
    <dataValidation allowBlank="1" showInputMessage="1" showErrorMessage="1" prompt="Inserir Anotações na célula à direita" sqref="G13:G14" xr:uid="{00000000-0002-0000-0700-000002000000}"/>
    <dataValidation allowBlank="1" showInputMessage="1" showErrorMessage="1" prompt="Inserir Anotações nesta célula" sqref="H13:K14" xr:uid="{00000000-0002-0000-0700-000003000000}"/>
    <dataValidation allowBlank="1" showInputMessage="1" showErrorMessage="1" prompt="Esta linha e as linhas 6, 8, 10, 12 e 14 são células para inserir anotações diárias relacionadas ao dia do calendário na célula acima" sqref="E4" xr:uid="{00000000-0002-0000-0700-000004000000}"/>
    <dataValidation allowBlank="1" showInputMessage="1" showErrorMessage="1" prompt="O ano nesta célula é atualizado automaticamente com base no ano inserido na planilha de janeiro. O calendário abaixo tem datas dos meses anterior e seguinte com sombreamento de fonte mais claro." sqref="E1" xr:uid="{00000000-0002-0000-0700-000005000000}"/>
    <dataValidation allowBlank="1" showInputMessage="1" showErrorMessage="1" prompt="Esta linha contém os nomes de dias da semana para este calendário. Esta célula contém o dia de início da semana. Para alterar o dia de início, insira um novo dia na célula K3 da planilha de janeiro." sqref="E2" xr:uid="{00000000-0002-0000-0700-000006000000}"/>
  </dataValidations>
  <printOptions horizontalCentered="1" verticalCentered="1"/>
  <pageMargins left="0.7" right="0.7" top="0.75" bottom="0.75" header="0.3" footer="0.3"/>
  <pageSetup paperSize="9" scale="86" orientation="landscape" r:id="rId1"/>
  <headerFooter differentFirst="1" alignWithMargins="0">
    <oddFooter>Page &amp;P of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rgb="FFFFFF00"/>
    <pageSetUpPr fitToPage="1"/>
  </sheetPr>
  <dimension ref="A1:M18"/>
  <sheetViews>
    <sheetView showGridLines="0" showRowColHeaders="0" zoomScale="112" zoomScaleNormal="112" workbookViewId="0">
      <pane xSplit="4" ySplit="2" topLeftCell="F3" activePane="bottomRight" state="frozen"/>
      <selection pane="topRight" activeCell="E1" sqref="E1"/>
      <selection pane="bottomLeft" activeCell="A3" sqref="A3"/>
      <selection pane="bottomRight" activeCell="O7" sqref="O7"/>
    </sheetView>
  </sheetViews>
  <sheetFormatPr defaultColWidth="8.7265625" defaultRowHeight="14.5"/>
  <cols>
    <col min="3" max="3" width="16.6328125" customWidth="1"/>
    <col min="4" max="4" width="2.6328125" customWidth="1"/>
    <col min="5" max="11" width="24.90625" style="5" customWidth="1"/>
    <col min="12" max="12" width="2.6328125" customWidth="1"/>
    <col min="13" max="13" width="12" customWidth="1"/>
  </cols>
  <sheetData>
    <row r="1" spans="1:13" ht="103.5" customHeight="1">
      <c r="A1" s="43"/>
      <c r="B1" s="43"/>
      <c r="C1" s="43"/>
      <c r="D1" s="43"/>
      <c r="E1" s="50" t="str">
        <f>"Setembro de "&amp;AnoCalendário</f>
        <v>Setembro de 2025</v>
      </c>
      <c r="F1" s="50"/>
      <c r="G1" s="50"/>
      <c r="H1" s="50"/>
      <c r="I1" s="50"/>
      <c r="J1" s="50"/>
      <c r="K1" s="50"/>
      <c r="L1" s="28"/>
      <c r="M1" s="28"/>
    </row>
    <row r="2" spans="1:13" ht="21.75" customHeight="1">
      <c r="A2" s="43"/>
      <c r="B2" s="43"/>
      <c r="C2" s="43"/>
      <c r="D2" s="43"/>
      <c r="E2" s="13" t="str">
        <f>IF(InícioDaSemana="DOMINGO", "DOMINGO","SEGUNDA-FEIRA")</f>
        <v>DOMINGO</v>
      </c>
      <c r="F2" s="13" t="str">
        <f t="shared" ref="F2:K2" si="0">UPPER(TEXT(F3,"dddd"))</f>
        <v>SEGUNDA-FEIRA</v>
      </c>
      <c r="G2" s="13" t="str">
        <f t="shared" si="0"/>
        <v>TERÇA-FEIRA</v>
      </c>
      <c r="H2" s="13" t="str">
        <f t="shared" si="0"/>
        <v>QUARTA-FEIRA</v>
      </c>
      <c r="I2" s="13" t="str">
        <f t="shared" si="0"/>
        <v>QUINTA-FEIRA</v>
      </c>
      <c r="J2" s="13" t="str">
        <f t="shared" si="0"/>
        <v>SEXTA-FEIRA</v>
      </c>
      <c r="K2" s="13" t="str">
        <f t="shared" si="0"/>
        <v>SÁBADO</v>
      </c>
      <c r="L2" s="28"/>
      <c r="M2" s="28"/>
    </row>
    <row r="3" spans="1:13" ht="19.5" customHeight="1">
      <c r="A3" s="43"/>
      <c r="B3" s="43"/>
      <c r="C3" s="43"/>
      <c r="D3" s="43"/>
      <c r="E3" s="14">
        <f t="array" ref="E3:K3">DiasESemanas+DATE(AnoCalendário,9,1)-WEEKDAY(DATE(AnoCalendário,9,1),(InícioDaSemana="SEGUNDA-FEIRA")+1)+1</f>
        <v>45900</v>
      </c>
      <c r="F3" s="15">
        <v>45901</v>
      </c>
      <c r="G3" s="15">
        <v>45902</v>
      </c>
      <c r="H3" s="21">
        <v>45903</v>
      </c>
      <c r="I3" s="15">
        <v>45904</v>
      </c>
      <c r="J3" s="15">
        <v>45905</v>
      </c>
      <c r="K3" s="15">
        <v>45906</v>
      </c>
      <c r="L3" s="28"/>
      <c r="M3" s="28"/>
    </row>
    <row r="4" spans="1:13" ht="58" customHeight="1">
      <c r="A4" s="43"/>
      <c r="B4" s="43"/>
      <c r="C4" s="43"/>
      <c r="D4" s="43"/>
      <c r="E4" s="16"/>
      <c r="F4" s="16"/>
      <c r="G4" s="16"/>
      <c r="H4" s="22" t="s">
        <v>67</v>
      </c>
      <c r="I4" s="16"/>
      <c r="J4" s="16"/>
      <c r="K4" s="16"/>
      <c r="L4" s="28"/>
      <c r="M4" s="28"/>
    </row>
    <row r="5" spans="1:13" ht="19.5" customHeight="1">
      <c r="A5" s="43"/>
      <c r="B5" s="43"/>
      <c r="C5" s="43"/>
      <c r="D5" s="43"/>
      <c r="E5" s="30">
        <f t="array" ref="E5:K5">DiasESemanas+DATE(AnoCalendário,9,1)-WEEKDAY(DATE(AnoCalendário,9,1),(InícioDaSemana="SEGUNDA-FEIRA")+1)+8</f>
        <v>45907</v>
      </c>
      <c r="F5" s="17">
        <v>45908</v>
      </c>
      <c r="G5" s="18">
        <v>45909</v>
      </c>
      <c r="H5" s="17">
        <v>45910</v>
      </c>
      <c r="I5" s="17">
        <v>45911</v>
      </c>
      <c r="J5" s="17">
        <v>45912</v>
      </c>
      <c r="K5" s="17">
        <v>45913</v>
      </c>
      <c r="L5" s="28"/>
      <c r="M5" s="28"/>
    </row>
    <row r="6" spans="1:13" ht="58" customHeight="1">
      <c r="A6" s="43"/>
      <c r="B6" s="43"/>
      <c r="C6" s="43"/>
      <c r="D6" s="43"/>
      <c r="E6" s="31" t="s">
        <v>68</v>
      </c>
      <c r="F6" s="19"/>
      <c r="G6" s="20" t="s">
        <v>69</v>
      </c>
      <c r="H6" s="19"/>
      <c r="I6" s="19"/>
      <c r="J6" s="19"/>
      <c r="K6" s="19"/>
      <c r="L6" s="28"/>
      <c r="M6" s="28"/>
    </row>
    <row r="7" spans="1:13" ht="19.5" customHeight="1">
      <c r="A7" s="43"/>
      <c r="B7" s="43"/>
      <c r="C7" s="43"/>
      <c r="D7" s="43"/>
      <c r="E7" s="15">
        <f t="array" ref="E7:K7">DiasESemanas+DATE(AnoCalendário,9,1)-WEEKDAY(DATE(AnoCalendário,9,1),(InícioDaSemana="SEGUNDA-FEIRA")+1)+15</f>
        <v>45914</v>
      </c>
      <c r="F7" s="15">
        <v>45915</v>
      </c>
      <c r="G7" s="21">
        <v>45916</v>
      </c>
      <c r="H7" s="15">
        <v>45917</v>
      </c>
      <c r="I7" s="15">
        <v>45918</v>
      </c>
      <c r="J7" s="15">
        <v>45919</v>
      </c>
      <c r="K7" s="15">
        <v>45920</v>
      </c>
      <c r="L7" s="28"/>
      <c r="M7" s="28"/>
    </row>
    <row r="8" spans="1:13" ht="58" customHeight="1">
      <c r="A8" s="43"/>
      <c r="B8" s="43"/>
      <c r="C8" s="43"/>
      <c r="D8" s="43"/>
      <c r="E8" s="16"/>
      <c r="F8" s="16"/>
      <c r="G8" s="26" t="s">
        <v>70</v>
      </c>
      <c r="H8" s="16"/>
      <c r="I8" s="16"/>
      <c r="J8" s="16"/>
      <c r="K8" s="16"/>
      <c r="L8" s="28"/>
      <c r="M8" s="28"/>
    </row>
    <row r="9" spans="1:13" ht="19.5" customHeight="1">
      <c r="A9" s="43"/>
      <c r="B9" s="43"/>
      <c r="C9" s="43"/>
      <c r="D9" s="43"/>
      <c r="E9" s="18">
        <f t="array" ref="E9:K9">DiasESemanas+DATE(AnoCalendário,9,1)-WEEKDAY(DATE(AnoCalendário,9,1),(InícioDaSemana="SEGUNDA-FEIRA")+1)+22</f>
        <v>45921</v>
      </c>
      <c r="F9" s="17">
        <v>45922</v>
      </c>
      <c r="G9" s="17">
        <v>45923</v>
      </c>
      <c r="H9" s="17">
        <v>45924</v>
      </c>
      <c r="I9" s="18">
        <v>45925</v>
      </c>
      <c r="J9" s="17">
        <v>45926</v>
      </c>
      <c r="K9" s="18">
        <v>45927</v>
      </c>
      <c r="L9" s="28"/>
      <c r="M9" s="28"/>
    </row>
    <row r="10" spans="1:13" ht="58" customHeight="1">
      <c r="A10" s="43"/>
      <c r="B10" s="43"/>
      <c r="C10" s="43"/>
      <c r="D10" s="43"/>
      <c r="E10" s="20" t="s">
        <v>71</v>
      </c>
      <c r="F10" s="19"/>
      <c r="G10" s="19"/>
      <c r="H10" s="19"/>
      <c r="I10" s="20" t="s">
        <v>72</v>
      </c>
      <c r="J10" s="19"/>
      <c r="K10" s="20" t="s">
        <v>73</v>
      </c>
      <c r="L10" s="28"/>
      <c r="M10" s="28"/>
    </row>
    <row r="11" spans="1:13" ht="19.5" customHeight="1">
      <c r="A11" s="43"/>
      <c r="B11" s="43"/>
      <c r="C11" s="43"/>
      <c r="D11" s="43"/>
      <c r="E11" s="15">
        <f t="array" ref="E11:K11">DiasESemanas+DATE(AnoCalendário,9,1)-WEEKDAY(DATE(AnoCalendário,9,1),(InícioDaSemana="SEGUNDA-FEIRA")+1)+29</f>
        <v>45928</v>
      </c>
      <c r="F11" s="21">
        <v>45929</v>
      </c>
      <c r="G11" s="15">
        <v>45930</v>
      </c>
      <c r="H11" s="14">
        <v>45931</v>
      </c>
      <c r="I11" s="14">
        <v>45932</v>
      </c>
      <c r="J11" s="14">
        <v>45933</v>
      </c>
      <c r="K11" s="14">
        <v>45934</v>
      </c>
      <c r="L11" s="28"/>
      <c r="M11" s="28"/>
    </row>
    <row r="12" spans="1:13" ht="58" customHeight="1">
      <c r="A12" s="43"/>
      <c r="B12" s="43"/>
      <c r="C12" s="43"/>
      <c r="D12" s="43"/>
      <c r="E12" s="16"/>
      <c r="F12" s="22" t="s">
        <v>74</v>
      </c>
      <c r="G12" s="16"/>
      <c r="H12" s="16"/>
      <c r="I12" s="16"/>
      <c r="J12" s="16"/>
      <c r="K12" s="16"/>
      <c r="L12" s="28"/>
      <c r="M12" s="28"/>
    </row>
    <row r="13" spans="1:13" ht="19.5" customHeight="1">
      <c r="A13" s="43"/>
      <c r="B13" s="43"/>
      <c r="C13" s="43"/>
      <c r="D13" s="43"/>
      <c r="E13" s="23">
        <f t="array" ref="E13:F13">DiasESemanas+DATE(AnoCalendário,9,1)-WEEKDAY(DATE(AnoCalendário,9,1),(InícioDaSemana="SEGUNDA-FEIRA")+1)+36</f>
        <v>45935</v>
      </c>
      <c r="F13" s="23">
        <v>45936</v>
      </c>
      <c r="G13" s="45" t="s">
        <v>9</v>
      </c>
      <c r="H13" s="46"/>
      <c r="I13" s="46"/>
      <c r="J13" s="46"/>
      <c r="K13" s="46"/>
      <c r="L13" s="28"/>
      <c r="M13" s="28"/>
    </row>
    <row r="14" spans="1:13" ht="58" customHeight="1">
      <c r="A14" s="43"/>
      <c r="B14" s="43"/>
      <c r="C14" s="43"/>
      <c r="D14" s="43"/>
      <c r="E14" s="19"/>
      <c r="F14" s="19"/>
      <c r="G14" s="45"/>
      <c r="H14" s="46"/>
      <c r="I14" s="46"/>
      <c r="J14" s="46"/>
      <c r="K14" s="46"/>
      <c r="L14" s="28"/>
      <c r="M14" s="28"/>
    </row>
    <row r="15" spans="1:13">
      <c r="B15" s="28"/>
      <c r="C15" s="28"/>
      <c r="D15" s="28"/>
      <c r="E15" s="16"/>
      <c r="F15" s="16"/>
      <c r="G15" s="16"/>
      <c r="H15" s="16"/>
      <c r="I15" s="16"/>
      <c r="J15" s="16"/>
      <c r="K15" s="24" t="s">
        <v>10</v>
      </c>
      <c r="L15" s="28"/>
      <c r="M15" s="28"/>
    </row>
    <row r="16" spans="1:13">
      <c r="B16" s="28"/>
      <c r="C16" s="28"/>
      <c r="D16" s="28"/>
      <c r="E16" s="16"/>
      <c r="F16" s="16"/>
      <c r="G16" s="16"/>
      <c r="H16" s="16"/>
      <c r="I16" s="16"/>
      <c r="J16" s="16"/>
      <c r="K16" s="25" t="s">
        <v>11</v>
      </c>
      <c r="L16" s="28"/>
      <c r="M16" s="28"/>
    </row>
    <row r="17" spans="2:13">
      <c r="B17" s="28"/>
      <c r="C17" s="28"/>
      <c r="D17" s="28"/>
      <c r="E17" s="16"/>
      <c r="F17" s="16"/>
      <c r="G17" s="16"/>
      <c r="H17" s="16"/>
      <c r="I17" s="16"/>
      <c r="J17" s="16"/>
      <c r="L17" s="28"/>
      <c r="M17" s="28"/>
    </row>
    <row r="18" spans="2:13">
      <c r="B18" s="28"/>
      <c r="C18" s="28"/>
      <c r="D18" s="28"/>
      <c r="E18" s="16"/>
      <c r="F18" s="16"/>
      <c r="G18" s="16"/>
      <c r="H18" s="16"/>
      <c r="I18" s="16"/>
      <c r="J18" s="16"/>
      <c r="K18" s="16"/>
      <c r="L18" s="28"/>
      <c r="M18" s="28"/>
    </row>
  </sheetData>
  <mergeCells count="5">
    <mergeCell ref="G13:G14"/>
    <mergeCell ref="H13:K14"/>
    <mergeCell ref="E1:K1"/>
    <mergeCell ref="A3:D14"/>
    <mergeCell ref="A1:D2"/>
  </mergeCells>
  <conditionalFormatting sqref="E3:J3">
    <cfRule type="expression" dxfId="7" priority="1">
      <formula>DAY(E3)&gt;8</formula>
    </cfRule>
  </conditionalFormatting>
  <conditionalFormatting sqref="E11:K11 E13:F13">
    <cfRule type="expression" dxfId="6" priority="2">
      <formula>AND(DAY(E11)&gt;=1,DAY(E11)&lt;=15)</formula>
    </cfRule>
  </conditionalFormatting>
  <dataValidations count="7">
    <dataValidation allowBlank="1" showInputMessage="1" showErrorMessage="1" prompt="Dia da semana determinado automaticamente" sqref="F2:K2" xr:uid="{00000000-0002-0000-0800-000000000000}"/>
    <dataValidation allowBlank="1" showInputMessage="1" showErrorMessage="1" prompt="Esta linha e as linhas 5, 7, 9, 11 e 13 contêm dias da semana. Se esta célula não contém o número 1, é por ser um dia do mês anterior. Insira anotações na célula E13" sqref="E3" xr:uid="{00000000-0002-0000-0800-000001000000}"/>
    <dataValidation allowBlank="1" showInputMessage="1" showErrorMessage="1" prompt="Esta linha contém os nomes de dias da semana para este calendário. Esta célula contém o dia de início da semana. Para alterar o dia de início, insira um novo dia na célula K3 da planilha de janeiro." sqref="E2" xr:uid="{00000000-0002-0000-0800-000002000000}"/>
    <dataValidation allowBlank="1" showInputMessage="1" showErrorMessage="1" prompt="Inserir Anotações na célula à direita" sqref="G13:G14" xr:uid="{00000000-0002-0000-0800-000003000000}"/>
    <dataValidation allowBlank="1" showInputMessage="1" showErrorMessage="1" prompt="Inserir Anotações nesta célula" sqref="H13:K14" xr:uid="{00000000-0002-0000-0800-000004000000}"/>
    <dataValidation allowBlank="1" showInputMessage="1" showErrorMessage="1" prompt="Esta linha e as linhas 6, 8, 10, 12 e 14 são células para inserir anotações diárias relacionadas ao dia do calendário na célula acima" sqref="E4" xr:uid="{00000000-0002-0000-0800-000005000000}"/>
    <dataValidation allowBlank="1" showInputMessage="1" showErrorMessage="1" prompt="O ano nesta célula é atualizado automaticamente com base no ano inserido na planilha de janeiro. O calendário abaixo tem datas dos meses anterior e seguinte com sombreamento de fonte mais claro." sqref="E1" xr:uid="{00000000-0002-0000-0800-000006000000}"/>
  </dataValidations>
  <printOptions horizontalCentered="1" verticalCentered="1"/>
  <pageMargins left="0.7" right="0.7" top="0.75" bottom="0.75" header="0.3" footer="0.3"/>
  <pageSetup paperSize="9" scale="86" orientation="landscape" r:id="rId1"/>
  <headerFooter differentFirst="1" alignWithMargins="0">
    <oddFooter>Page &amp;P of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26" ma:contentTypeDescription="Create a new document." ma:contentTypeScope="" ma:versionID="ac37c1753acd5e330d2062ccec26ea66">
  <xsd:schema xmlns:xsd="http://www.w3.org/2001/XMLSchema" xmlns:xs="http://www.w3.org/2001/XMLSchema" xmlns:p="http://schemas.microsoft.com/office/2006/metadata/properties" xmlns:ns1="http://schemas.microsoft.com/sharepoint/v3" xmlns:ns2="71af3243-3dd4-4a8d-8c0d-dd76da1f02a5" xmlns:ns3="16c05727-aa75-4e4a-9b5f-8a80a1165891" xmlns:ns4="230e9df3-be65-4c73-a93b-d1236ebd677e" targetNamespace="http://schemas.microsoft.com/office/2006/metadata/properties" ma:root="true" ma:fieldsID="3b340c7101c92c5120abd06486f94548" ns1:_="" ns2:_="" ns3:_="" ns4:_="">
    <xsd:import namespace="http://schemas.microsoft.com/sharepoint/v3"/>
    <xsd:import namespace="71af3243-3dd4-4a8d-8c0d-dd76da1f02a5"/>
    <xsd:import namespace="16c05727-aa75-4e4a-9b5f-8a80a1165891"/>
    <xsd:import namespace="230e9df3-be65-4c73-a93b-d1236ebd677e"/>
    <xsd:element name="properties">
      <xsd:complexType>
        <xsd:sequence>
          <xsd:element name="documentManagement">
            <xsd:complexType>
              <xsd:all>
                <xsd:element ref="ns2:Status" minOccurs="0"/>
                <xsd:element ref="ns2:Image" minOccurs="0"/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1:_ip_UnifiedCompliancePolicyProperties" minOccurs="0"/>
                <xsd:element ref="ns1:_ip_UnifiedCompliancePolicyUIAction" minOccurs="0"/>
                <xsd:element ref="ns4:TaxCatchAll" minOccurs="0"/>
                <xsd:element ref="ns2:ImageTagsTaxHTField" minOccurs="0"/>
                <xsd:element ref="ns2:MediaServiceLocation" minOccurs="0"/>
                <xsd:element ref="ns2:MediaLengthInSeconds" minOccurs="0"/>
                <xsd:element ref="ns2:Background" minOccurs="0"/>
                <xsd:element ref="ns2:MediaServiceSearchProperties" minOccurs="0"/>
                <xsd:element ref="ns2:MediaServiceDoc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 ma:readOnly="false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 ma:readOnly="fals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Status" ma:index="2" nillable="true" ma:displayName="Status" ma:default="Not started" ma:format="Dropdown" ma:internalName="Status" ma:readOnly="false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  <xsd:element name="Image" ma:index="3" nillable="true" ma:displayName="Image" ma:format="Image" ma:internalName="Image" ma:readOnly="fals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hidden="true" ma:internalName="MediaServiceOCR" ma:readOnly="true">
      <xsd:simpleType>
        <xsd:restriction base="dms:Note"/>
      </xsd:simpleType>
    </xsd:element>
    <xsd:element name="MediaServiceAutoTags" ma:index="11" nillable="true" ma:displayName="MediaServiceAutoTags" ma:hidden="true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hidden="true" ma:internalName="MediaServiceKeyPoints" ma:readOnly="false">
      <xsd:simpleType>
        <xsd:restriction base="dms:Note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ImageTagsTaxHTField" ma:index="25" nillable="true" ma:taxonomy="true" ma:internalName="ImageTagsTaxHTField" ma:taxonomyFieldName="MediaServiceImageTags" ma:displayName="Image Tags" ma:readOnly="false" ma:fieldId="{5cf76f15-5ced-4ddc-b409-7134ff3c332f}" ma:taxonomyMulti="true" ma:sspId="e385fb40-52d4-4fae-9c5b-3e8ff8a587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6" nillable="true" ma:displayName="Location" ma:hidden="true" ma:internalName="MediaServiceLocation" ma:readOnly="true">
      <xsd:simpleType>
        <xsd:restriction base="dms:Text"/>
      </xsd:simpleType>
    </xsd:element>
    <xsd:element name="MediaLengthInSeconds" ma:index="27" nillable="true" ma:displayName="MediaLengthInSeconds" ma:hidden="true" ma:internalName="MediaLengthInSeconds" ma:readOnly="true">
      <xsd:simpleType>
        <xsd:restriction base="dms:Unknown"/>
      </xsd:simpleType>
    </xsd:element>
    <xsd:element name="Background" ma:index="28" nillable="true" ma:displayName="Background" ma:default="0" ma:format="Dropdown" ma:internalName="Background">
      <xsd:simpleType>
        <xsd:restriction base="dms:Boolean"/>
      </xsd:simpleType>
    </xsd:element>
    <xsd:element name="MediaServiceSearchProperties" ma:index="2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ocTags" ma:index="30" nillable="true" ma:displayName="MediaServiceDocTags" ma:hidden="true" ma:internalName="MediaServiceDocTag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hidden="true" ma:internalName="SharedWithDetail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0e9df3-be65-4c73-a93b-d1236ebd677e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3f6bfcbc-3db3-4ae6-bd76-326f0798ad28}" ma:internalName="TaxCatchAll" ma:readOnly="false" ma:showField="CatchAllData" ma:web="16c05727-aa75-4e4a-9b5f-8a80a116589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Image xmlns="71af3243-3dd4-4a8d-8c0d-dd76da1f02a5">
      <Url xsi:nil="true"/>
      <Description xsi:nil="true"/>
    </Image>
    <Status xmlns="71af3243-3dd4-4a8d-8c0d-dd76da1f02a5">Not started</Status>
    <Background xmlns="71af3243-3dd4-4a8d-8c0d-dd76da1f02a5">false</Background>
    <_ip_UnifiedCompliancePolicyProperties xmlns="http://schemas.microsoft.com/sharepoint/v3" xsi:nil="true"/>
    <ImageTagsTaxHTField xmlns="71af3243-3dd4-4a8d-8c0d-dd76da1f02a5">
      <Terms xmlns="http://schemas.microsoft.com/office/infopath/2007/PartnerControls"/>
    </ImageTagsTaxHTField>
    <TaxCatchAll xmlns="230e9df3-be65-4c73-a93b-d1236ebd677e" xsi:nil="true"/>
    <MediaServiceKeyPoints xmlns="71af3243-3dd4-4a8d-8c0d-dd76da1f02a5" xsi:nil="true"/>
  </documentManagement>
</p:properties>
</file>

<file path=customXml/itemProps1.xml><?xml version="1.0" encoding="utf-8"?>
<ds:datastoreItem xmlns:ds="http://schemas.openxmlformats.org/officeDocument/2006/customXml" ds:itemID="{C28C587F-F828-449C-8AE2-C4531F43C46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1af3243-3dd4-4a8d-8c0d-dd76da1f02a5"/>
    <ds:schemaRef ds:uri="16c05727-aa75-4e4a-9b5f-8a80a1165891"/>
    <ds:schemaRef ds:uri="230e9df3-be65-4c73-a93b-d1236ebd67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3C7916D-7FB3-4691-A1B6-3222E75DF6E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F1D3139-A291-4424-AE1F-DA0462A64A41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71af3243-3dd4-4a8d-8c0d-dd76da1f02a5"/>
    <ds:schemaRef ds:uri="230e9df3-be65-4c73-a93b-d1236ebd677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>TM02930051</Templat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12</vt:i4>
      </vt:variant>
      <vt:variant>
        <vt:lpstr>Intervalos Nomeados</vt:lpstr>
      </vt:variant>
      <vt:variant>
        <vt:i4>28</vt:i4>
      </vt:variant>
    </vt:vector>
  </HeadingPairs>
  <TitlesOfParts>
    <vt:vector size="40" baseType="lpstr">
      <vt:lpstr>Janeiro</vt:lpstr>
      <vt:lpstr>Fevereiro</vt:lpstr>
      <vt:lpstr>Março</vt:lpstr>
      <vt:lpstr>Abril</vt:lpstr>
      <vt:lpstr>Maio</vt:lpstr>
      <vt:lpstr>Junho</vt:lpstr>
      <vt:lpstr>Julho</vt:lpstr>
      <vt:lpstr>Agosto</vt:lpstr>
      <vt:lpstr>Setembro</vt:lpstr>
      <vt:lpstr>Outubro</vt:lpstr>
      <vt:lpstr>Novembro</vt:lpstr>
      <vt:lpstr>Dezembro</vt:lpstr>
      <vt:lpstr>AnoCalendário</vt:lpstr>
      <vt:lpstr>Janeiro!Area_de_impressao</vt:lpstr>
      <vt:lpstr>InícioDaSemana</vt:lpstr>
      <vt:lpstr>RegiãoTítuloColuna1..H12.1</vt:lpstr>
      <vt:lpstr>RegiãoTítuloColuna1..H12.10</vt:lpstr>
      <vt:lpstr>RegiãoTítuloColuna1..H12.11</vt:lpstr>
      <vt:lpstr>RegiãoTítuloColuna1..H12.12</vt:lpstr>
      <vt:lpstr>RegiãoTítuloColuna1..H12.2</vt:lpstr>
      <vt:lpstr>RegiãoTítuloColuna1..H12.3</vt:lpstr>
      <vt:lpstr>RegiãoTítuloColuna1..H12.4</vt:lpstr>
      <vt:lpstr>RegiãoTítuloColuna1..H12.5</vt:lpstr>
      <vt:lpstr>RegiãoTítuloColuna1..H12.6</vt:lpstr>
      <vt:lpstr>RegiãoTítuloColuna1..H12.7</vt:lpstr>
      <vt:lpstr>RegiãoTítuloColuna1..H12.8</vt:lpstr>
      <vt:lpstr>RegiãoTítuloColuna1..H12.9</vt:lpstr>
      <vt:lpstr>RegiãoTítuloColuna2..C14.1</vt:lpstr>
      <vt:lpstr>RegiãoTítuloColuna2..C14.10</vt:lpstr>
      <vt:lpstr>RegiãoTítuloColuna2..C14.11</vt:lpstr>
      <vt:lpstr>RegiãoTítuloColuna2..C14.12</vt:lpstr>
      <vt:lpstr>RegiãoTítuloColuna2..C14.2</vt:lpstr>
      <vt:lpstr>RegiãoTítuloColuna2..C14.3</vt:lpstr>
      <vt:lpstr>RegiãoTítuloColuna2..C14.4</vt:lpstr>
      <vt:lpstr>RegiãoTítuloColuna2..C14.5</vt:lpstr>
      <vt:lpstr>RegiãoTítuloColuna2..C14.6</vt:lpstr>
      <vt:lpstr>RegiãoTítuloColuna2..C14.7</vt:lpstr>
      <vt:lpstr>RegiãoTítuloColuna2..C14.8</vt:lpstr>
      <vt:lpstr>RegiãoTítuloColuna2..C14.9</vt:lpstr>
      <vt:lpstr>RegiãoTítuloLinha1..K3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2022-12-27T00:24:27Z</dcterms:created>
  <dcterms:modified xsi:type="dcterms:W3CDTF">2024-12-05T17:15:19Z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